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lno\OneDrive\Desktop\Backup\Documents\COVID-19-20-21\REGISTRO DE LA PROPIEDAD\"/>
    </mc:Choice>
  </mc:AlternateContent>
  <xr:revisionPtr revIDLastSave="0" documentId="8_{0E924AF8-FBD8-4213-AA4E-8148F5767D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  <sheet name="Hoja2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E106" i="1" l="1"/>
  <c r="E104" i="1"/>
  <c r="N159" i="1"/>
  <c r="U96" i="1"/>
  <c r="U88" i="1"/>
  <c r="V74" i="1"/>
  <c r="U66" i="1"/>
  <c r="U65" i="1"/>
  <c r="U46" i="1"/>
  <c r="U38" i="1"/>
  <c r="U35" i="1"/>
  <c r="V22" i="1"/>
  <c r="V19" i="1"/>
  <c r="G159" i="1"/>
  <c r="G152" i="1"/>
  <c r="G123" i="1"/>
  <c r="G103" i="1"/>
  <c r="S161" i="1" l="1"/>
  <c r="P161" i="1"/>
  <c r="P160" i="1"/>
  <c r="O153" i="1"/>
  <c r="N153" i="1"/>
  <c r="O152" i="1"/>
  <c r="N152" i="1"/>
  <c r="N148" i="1"/>
  <c r="N147" i="1"/>
  <c r="N142" i="1"/>
  <c r="N141" i="1"/>
  <c r="N139" i="1"/>
  <c r="N137" i="1"/>
  <c r="P136" i="1"/>
  <c r="O129" i="1"/>
  <c r="O123" i="1"/>
  <c r="O115" i="1"/>
  <c r="O113" i="1"/>
  <c r="O106" i="1"/>
  <c r="O103" i="1"/>
  <c r="P102" i="1"/>
  <c r="P99" i="1"/>
  <c r="P97" i="1"/>
  <c r="O97" i="1"/>
  <c r="P95" i="1"/>
  <c r="O95" i="1"/>
  <c r="R57" i="1"/>
  <c r="Q57" i="1"/>
  <c r="Q55" i="1"/>
  <c r="Q54" i="1"/>
  <c r="Q53" i="1"/>
  <c r="R46" i="1"/>
  <c r="O46" i="1"/>
  <c r="R38" i="1"/>
  <c r="O38" i="1"/>
  <c r="R36" i="1"/>
  <c r="O35" i="1"/>
  <c r="R27" i="1"/>
  <c r="O27" i="1"/>
  <c r="R26" i="1"/>
  <c r="R13" i="1"/>
  <c r="R12" i="1"/>
  <c r="O12" i="1"/>
  <c r="O11" i="1"/>
</calcChain>
</file>

<file path=xl/sharedStrings.xml><?xml version="1.0" encoding="utf-8"?>
<sst xmlns="http://schemas.openxmlformats.org/spreadsheetml/2006/main" count="373" uniqueCount="178">
  <si>
    <t>DIRECCIÓN DE REGISTROS PÚBLICOS Y ARCHIVO JUDICIAL DE LA PROVINCIA</t>
  </si>
  <si>
    <t>INDICE DE AUMENTO</t>
  </si>
  <si>
    <t>I. Dominio y Condominio, Propiedad Horizontal, Propiedad Horizontal Especial, Hipoteca, Superficie y Tiempo Compartido</t>
  </si>
  <si>
    <t>TASAS</t>
  </si>
  <si>
    <t>SOBRO TASA</t>
  </si>
  <si>
    <t xml:space="preserve">tasa </t>
  </si>
  <si>
    <t xml:space="preserve">Ley </t>
  </si>
  <si>
    <t>Tipo de Acto</t>
  </si>
  <si>
    <t>Monto</t>
  </si>
  <si>
    <t>Cod.</t>
  </si>
  <si>
    <t>Tasa</t>
  </si>
  <si>
    <t>Ley 6279</t>
  </si>
  <si>
    <t xml:space="preserve">moficar Tra. Urg,no tiene formula </t>
  </si>
  <si>
    <t xml:space="preserve">A.1. Por transmisión de dominio común, de unidad de propiedad horizontal, o de unidad de propiedad horizontal especial; sean principales o complementarias, a título oneroso, gratuito o neutro; por cada inmueble. </t>
  </si>
  <si>
    <t>Hasta 500.000</t>
  </si>
  <si>
    <t>tasa 2022</t>
  </si>
  <si>
    <t>ley 2022</t>
  </si>
  <si>
    <t>A.3. Por cada unidad transmitida o modificada simultáneamente a la inscripción del sometimiento a Propiedad Horizontal, o a Propiedad Horizontal Especial o a la modificación de Reglamento:</t>
  </si>
  <si>
    <t>A.4. Por constitución de derecho real de hipoteca, anticresis o fideicomiso financiero o reducción, modificación o ampliación del monto de la garantía o por reinscripción de hipoteca por cada inmueble:</t>
  </si>
  <si>
    <t>A.6. Unificación y fraccionamiento simultáneos: la unificación en base a la suma del avalúo del o de los inmuebles resultantes, y el fraccionamiento conforme al apartado anterior.</t>
  </si>
  <si>
    <t xml:space="preserve">A.7. Oferta de donación y su aceptación. </t>
  </si>
  <si>
    <t>B.1. Por transmisión de dominio común, unidad de propiedad horizontal  o unidad de propiedad horizontal especial; sean principales o complementarias, de parte indivisa, a título oneroso o gratuito.</t>
  </si>
  <si>
    <t>Hasta  500.000</t>
  </si>
  <si>
    <t>Más de  500.001</t>
  </si>
  <si>
    <t>C.1. Por Reglamento de Propiedad Horizontal o sometimiento o adecuación a Propiedad Horizontal Especial, su modificación y por desafectación del régimen de Propiedad Horizontal o de Propiedad Horizontal Especial</t>
  </si>
  <si>
    <t>Sin rango de monto</t>
  </si>
  <si>
    <t>C.2. Afectación a Tiempo Compartido en cada inmueble</t>
  </si>
  <si>
    <t>C.3. Afectación a cementerio privado y su reglamento de administración y uso por cada inmueble</t>
  </si>
  <si>
    <t>II - Usufructo, Uso, Habitación, Servidumbre, Cancelaciones en General</t>
  </si>
  <si>
    <t>B.2. Por cada inmueble sirviente o dominante adicional.</t>
  </si>
  <si>
    <t>B.3. Por cancelación de medida cautelar por cada inmueble o persona en la inhibición y por inscripción definitiva o prorroga de medida cautelar provisional o devuelta con reserva de prioridad</t>
  </si>
  <si>
    <t>Deberá pagarse la traba y la cancelación de la medida cautelar cuando la traba estuvo exenta.</t>
  </si>
  <si>
    <t>III - Medidas cautelares</t>
  </si>
  <si>
    <t>A. Por traba, reinscripción o aclaración, sea total o parcial, por cada inmueble o por cada persona en la inhibición.</t>
  </si>
  <si>
    <t>Sin monto o hasta  100.000</t>
  </si>
  <si>
    <t>no aumentar lo que esta en amarillo</t>
  </si>
  <si>
    <t>Más de 100.001 y  hasta  1.000.000</t>
  </si>
  <si>
    <t>Más de  1.000.001</t>
  </si>
  <si>
    <t>IV- Tipos de Inscripción</t>
  </si>
  <si>
    <t>A.1   Por inscripción definitiva, prórroga de inscripción provisional o de devolución con reserva de prioridad, inscripto en la fecha, nueva inscripción provisional, desistimiento, sea por marginal o escritura; por cada inmueble</t>
  </si>
  <si>
    <t>A.2.  Por reingreso del documento devuelto con reserva de prioridad durante su vigencia</t>
  </si>
  <si>
    <t xml:space="preserve">A.3. Por expedición de segundo testimonio, o de segundo o ulteriores primeros testimonios, o ulteriores testimonios por cada testimonio expedido.  </t>
  </si>
  <si>
    <t>A.4.  Por rectificación de asientos, por cada inmueble</t>
  </si>
  <si>
    <t>V - Otros actos y actos no contemplados</t>
  </si>
  <si>
    <t>A.1. Por publicidad noticia y/o su cancelación, por cada inmueble (art. 91, 443, 444, 526, 2000, 2002, 2330, 2331, 2332, 2333, 2334, etc.)</t>
  </si>
  <si>
    <t>A.3. Rubricación de Libros de actas, de Administración o de Registro de Propietarios de inmuebles sometidos a Propiedad Horizontal o a Propiedad Horizontal Especial: por cada libro</t>
  </si>
  <si>
    <t xml:space="preserve">B.1. Por escritura complementaria, subsanatoria o aclaratoria por cada inmueble cualquiera sea su destino (principal o accesorio). </t>
  </si>
  <si>
    <t>B.2. Adjudicación por régimen patrimonial matrimonial por cada inmueble./Modificación de plazo fiduciario.</t>
  </si>
  <si>
    <t xml:space="preserve">C.1. El reingreso del título devuelto por nota de inscripción errónea, respecto del cual se pagaron las tasas correspondientes en el primer ingreso </t>
  </si>
  <si>
    <t>C.2. El reingreso del título desistido, respecto del cual se pagaron las tasas correspondientes en el primer ingreso</t>
  </si>
  <si>
    <t>C.3.  Inscripción de documentos hipotecarios, y/o letra hipotecaria por cada documento hipotecario y/o letra hipotecaria cartular</t>
  </si>
  <si>
    <t>C.4 Por publicidad cartular de inscripción definitiva inscripto en la fecha, prórroga de inscripción provisional o nueva inscripción provisional, en segundos o ulteriores primeros testimonios, por cada inmueble</t>
  </si>
  <si>
    <t>C.5. Por renuncia al plazo de la inscripción provisional o de la devolución con reserva de prioridad</t>
  </si>
  <si>
    <t>C.7. Por publicidad cartular  en la adecuación a Propiedad Horizontal Especial, por cada unidad en su testimonio o marginal  si no se compaña el testimonio</t>
  </si>
  <si>
    <t>D. Inscripción urgente de Afectación, Desafectación, Subrogación o ampliación de vivienda</t>
  </si>
  <si>
    <t>VI - Certificados e Informes</t>
  </si>
  <si>
    <t>Contestado por escrito en soporte papel con firma ológrafa o en soporte electrónico con firma digital</t>
  </si>
  <si>
    <t>A.1. Por informe de titularidad por cada persona que se solicite,  requerido por particulares, por profesionales o por oficio.</t>
  </si>
  <si>
    <t>A.2. Informe de inhibición,  solicitado por particulares, por profesionales o por oficio, o búsqueda de inhibición en caso de prioridad directa de la escritura, por cada persona.</t>
  </si>
  <si>
    <t>B.2. Informe para cancelación de hipoteca y para cesión de crédito hipotecario por cada solicitud y por cada hipoteca</t>
  </si>
  <si>
    <t xml:space="preserve">   Auto Consulta al Portal </t>
  </si>
  <si>
    <t xml:space="preserve">A.1. Por autoconsulta de titularidad                                                                      </t>
  </si>
  <si>
    <t>A.2. Por autoconsulta de imágenes de matrícula.</t>
  </si>
  <si>
    <t>A.3. Por autoconsulta  de inhibición, por cada persona</t>
  </si>
  <si>
    <t xml:space="preserve">A.4. Por pedido de Tomo no digitalizado, cada 4 fojas.                         </t>
  </si>
  <si>
    <t>A.5. Por autoconsulta electrónica de poderes</t>
  </si>
  <si>
    <t xml:space="preserve">B.1. Por imagen de Reglamento de PH y de PH Especial. </t>
  </si>
  <si>
    <t>B.2. Por imagen certificada de matrícula.</t>
  </si>
  <si>
    <t>B.3. Por imagen certificada de tomos.</t>
  </si>
  <si>
    <t>Consulta Directa al Portal  en la 1°,3° Y 4° CJ</t>
  </si>
  <si>
    <t>B.1. Si se solicitan 2 antecedentes de dominio más</t>
  </si>
  <si>
    <t>B.2. Si se solicita hasta la 1era. Inscripción en total</t>
  </si>
  <si>
    <t>B.3 Para notarios, para estudio de títulos (hasta 20 años)</t>
  </si>
  <si>
    <t>Consulta Directa al Portal  en la 2° CJ</t>
  </si>
  <si>
    <t xml:space="preserve">A.1. Por autoconsulta de Tomo digitalizado, por foja                                                            </t>
  </si>
  <si>
    <t>Consultas personales en la Mesa Orientadora/Publicidad Registral</t>
  </si>
  <si>
    <t>Realizadas por profesionales (salvo que usen su clave y usuario) y por particulares</t>
  </si>
  <si>
    <t xml:space="preserve">A.1. Por informe de titularidad                                                                     </t>
  </si>
  <si>
    <t xml:space="preserve">revisar los montos </t>
  </si>
  <si>
    <t>A.4. Por informe de inhibición, por cada persona o por búsqueda de inhibición en caso de prioridad directa de la escritura por cada persona</t>
  </si>
  <si>
    <t>A.5. Por imagen de Tomo no digitalizado por asiento</t>
  </si>
  <si>
    <t>A.6. Por compulsa directa de tomos de medidas cautelares y Reglamentos de PH o PHE</t>
  </si>
  <si>
    <t>A.9. Por certificación de firmas para la rúbrica de libros y actas de administración o de registro de propietarios  de inmuebles, sometidos a PH o PH especial y cancelación de usufructo.</t>
  </si>
  <si>
    <t>A.10. Por consulta directa de poderes</t>
  </si>
  <si>
    <t>A.11. Por copia simple de poder inscripto</t>
  </si>
  <si>
    <t>A.12. Por copia certificada de poder inscripto</t>
  </si>
  <si>
    <t>B.1.  Por copia simple de reglamentos de PH o PHE o por modificaciones solicitadas simultáneamente.</t>
  </si>
  <si>
    <t>B.2.  Por copia certificada de reglamentos de PH o PHE o por modificaciones solicitadas simultáneamente.</t>
  </si>
  <si>
    <t>VII - Mandatos</t>
  </si>
  <si>
    <t>A. Por inscripción, sustitución, revocatoria o renuncia de poder especial o asentimiento conyugal, poder general para juicios, poder general de administración, poder general amplio, y por cada segundo o ulterior primer testimonio, etc.</t>
  </si>
  <si>
    <t>B.1. Por acta  complementaria, modificatoria, rectificatoria, subsanatoria, etc., por certificaciones de todo tipo de poderes y por reingreso de poderes oportunamente devueltos.</t>
  </si>
  <si>
    <t xml:space="preserve">B.2. Informe de poderes </t>
  </si>
  <si>
    <t>VIII - Archivo Judicial</t>
  </si>
  <si>
    <t>A.1. Por desarchivo de expedientes judiciales</t>
  </si>
  <si>
    <t>A.2. Por consulta directa de protocolos y Tomos de medidas cautelares y/o compulsa de expedientes</t>
  </si>
  <si>
    <t>IX. Actos Exentos de tasas retributivas de servicios generales</t>
  </si>
  <si>
    <t>A. Seguimiento del trámite</t>
  </si>
  <si>
    <t>B. Afectación a Vivienda y desafectación por acta administrativa o por escritura pública. Copia del acta administrativa de afectación, desafectación y/o ampliación</t>
  </si>
  <si>
    <t>C. Informes para jubilados, pensionados o discapacitados para gestionar la disminución o exención de pago de impuestos, tasas o servicios, o para casos de internación.</t>
  </si>
  <si>
    <t>D. Inscripción de inembargabilidad, su cancelación a favor del I.P.V. y B.H.N. S.A.</t>
  </si>
  <si>
    <t>E. Rectificaciones de oficio o a solicitud de la parte interesada por errores del Registro.</t>
  </si>
  <si>
    <t>G. Trámites urgentes  para jubilados y pensionados o discapacitados para los casos de internación.</t>
  </si>
  <si>
    <t>J. La primera inscripción de dominio y de sus respectivo/s pasaje/s comunero/s y/o unidades complementarias si los tuviera, cuando el destino del/los inmueble/s adquiridos fueran vivienda única de ocupación familiar y permanente y la constitución de hipoteca que los afectara fuera a favor de I.P.V. o Cooperativas o Mutuales para ayuda mutua o planes de financiación especiales con o sin financiación oficial.</t>
  </si>
  <si>
    <t xml:space="preserve">X. Actos exentos de tasa ley 6279 </t>
  </si>
  <si>
    <t>B. Afectación a Vivienda y desafectación por acta administrativa o por escritura pública. Copia del acta administrativa de afectación, desafectación y/o ampliación.</t>
  </si>
  <si>
    <t>G.Trámites urgentes  para jubilados y pensionados o discapacitados para los casos de internación.</t>
  </si>
  <si>
    <t>Monto por actos del A-1 al A-7</t>
  </si>
  <si>
    <t>Monto por actos del B-1 al B-5</t>
  </si>
  <si>
    <t>MONTO</t>
  </si>
  <si>
    <t>Variable</t>
  </si>
  <si>
    <t>704 --2° C.J.</t>
  </si>
  <si>
    <t>897--- 1°C.J.</t>
  </si>
  <si>
    <t>806 ---2°C.J.</t>
  </si>
  <si>
    <t>878 --2°C.J.</t>
  </si>
  <si>
    <t xml:space="preserve">Codigo Compensación </t>
  </si>
  <si>
    <t>040</t>
  </si>
  <si>
    <t>803</t>
  </si>
  <si>
    <r>
      <t>A.2. Por constitución de pasillo comunero de indivisión forzos</t>
    </r>
    <r>
      <rPr>
        <sz val="12"/>
        <color theme="1"/>
        <rFont val="Arial"/>
        <family val="2"/>
      </rPr>
      <t xml:space="preserve">a; por cada inmueble </t>
    </r>
    <r>
      <rPr>
        <sz val="12"/>
        <color rgb="FF000000"/>
        <rFont val="Arial"/>
        <family val="2"/>
      </rPr>
      <t>según su avalúo</t>
    </r>
  </si>
  <si>
    <r>
      <t>D.1.</t>
    </r>
    <r>
      <rPr>
        <b/>
        <sz val="12"/>
        <color rgb="FF000000"/>
        <rFont val="Arial"/>
        <family val="2"/>
      </rPr>
      <t>1RA C:J:</t>
    </r>
    <r>
      <rPr>
        <sz val="12"/>
        <color rgb="FF000000"/>
        <rFont val="Arial"/>
        <family val="2"/>
      </rPr>
      <t xml:space="preserve"> Por cada inhibición que se informe en el certificado sea titular o no</t>
    </r>
  </si>
  <si>
    <r>
      <t xml:space="preserve">D.2.  </t>
    </r>
    <r>
      <rPr>
        <b/>
        <sz val="12"/>
        <color rgb="FF000000"/>
        <rFont val="Arial"/>
        <family val="2"/>
      </rPr>
      <t xml:space="preserve">2DA. C.J: </t>
    </r>
    <r>
      <rPr>
        <sz val="12"/>
        <color rgb="FF000000"/>
        <rFont val="Arial"/>
        <family val="2"/>
      </rPr>
      <t xml:space="preserve">Renuncia o desistimiento de certificado por inmueble, aun si el certificado estuvo exento </t>
    </r>
  </si>
  <si>
    <r>
      <t xml:space="preserve">D.2.  </t>
    </r>
    <r>
      <rPr>
        <b/>
        <sz val="12"/>
        <color rgb="FF000000"/>
        <rFont val="Arial"/>
        <family val="2"/>
      </rPr>
      <t xml:space="preserve">1RA C.J. </t>
    </r>
    <r>
      <rPr>
        <sz val="12"/>
        <color rgb="FF000000"/>
        <rFont val="Arial"/>
        <family val="2"/>
      </rPr>
      <t xml:space="preserve">Renuncia o desistimiento de certificado por inmueble, aun si el certificado estuvo exento </t>
    </r>
  </si>
  <si>
    <r>
      <t xml:space="preserve">C.1. </t>
    </r>
    <r>
      <rPr>
        <b/>
        <sz val="12"/>
        <color rgb="FF000000"/>
        <rFont val="Arial"/>
        <family val="2"/>
      </rPr>
      <t>2DA C.J.</t>
    </r>
    <r>
      <rPr>
        <sz val="12"/>
        <color rgb="FF000000"/>
        <rFont val="Arial"/>
        <family val="2"/>
      </rPr>
      <t xml:space="preserve"> Certificado ARTICULO 23° ley 17.801. En el caso de sometimiento a PH o PHE o  fraccionamiento, se cobrará por cada unidad o fracción de la que se disponga simultáneamente </t>
    </r>
  </si>
  <si>
    <r>
      <t xml:space="preserve">D.1. </t>
    </r>
    <r>
      <rPr>
        <b/>
        <sz val="12"/>
        <color rgb="FF000000"/>
        <rFont val="Arial"/>
        <family val="2"/>
      </rPr>
      <t>2DA C.J</t>
    </r>
    <r>
      <rPr>
        <sz val="12"/>
        <color rgb="FF000000"/>
        <rFont val="Arial"/>
        <family val="2"/>
      </rPr>
      <t>. Por cada inhibición que se informe en el certificado sea titular o no</t>
    </r>
  </si>
  <si>
    <t>B.1. Constitución, modificación o cancelación a título oneroso o gratuito de servidumbre, por cada inmueble, sea dominante o sirviente.</t>
  </si>
  <si>
    <t>B.3. Actos no contemplados</t>
  </si>
  <si>
    <t>B.4. Recurso de recalificación o revocatoria</t>
  </si>
  <si>
    <t>C.6. Limitación o prohibición a la facultad de disponer o gravar, por cada inmueble.</t>
  </si>
  <si>
    <t xml:space="preserve">AUMENTO </t>
  </si>
  <si>
    <t>TASO</t>
  </si>
  <si>
    <t>LEY 6279</t>
  </si>
  <si>
    <t>Tramites Web Direccion Registro Publico 2° Circunscripción (WEB)</t>
  </si>
  <si>
    <t>Tramites Web Direccion Registro Publico 1°, 3° y 4° Circunscripción (WEB)</t>
  </si>
  <si>
    <t>B.1 Informe de estado jurídico de inmueble solicitado por oficio, por profesional y/o particulares. Por cada inmueble.  Si se acompañan copias y las mismas exceden las 10 carillas, se cobrará por el excedente cada 10 carillas o fracción menor la suma de $ 340 de tasa Ley 6279.</t>
  </si>
  <si>
    <t>A.5. Unificación de inmuebles, por el avalúo del terreno unificado.  Fraccionamiento de inmuebles, por el avalúo de cada inmueble resultante:</t>
  </si>
  <si>
    <t xml:space="preserve">A.2. Por contratos previstos en el ARTICULO 3 de la Ley 17801 y/o su extensión  - (Leasing, arrendamientos y  aparcerías rurales, Ley 14005, cesión de derechos, etc.); por cada inmueble y su cancelación </t>
  </si>
  <si>
    <t>VIGENCIA A PARTIR DEL 01/01/2025</t>
  </si>
  <si>
    <t>tramite urgente: $8.000 por cada inmueble</t>
  </si>
  <si>
    <t>A.7. Por copia simple de tomo de medida cautelar u otros tomos</t>
  </si>
  <si>
    <t>A.8. Por copia certificada de tomo de medida cautelar u otros tomos</t>
  </si>
  <si>
    <t>Inscripción urgente: $80.000     hasta 3 inmuebles, y por cada inmueble que se agrega             $40.000  Plazo de inscripción 8 días hábiles.</t>
  </si>
  <si>
    <t>C.4. Constitución o extinción de Derecho de Superficie sobre la totalidad o parte determinada:</t>
  </si>
  <si>
    <t>B.2.Por transmisión de dominio de porcentaje de inmueble accesorio (pasillo comunero de indivisión forzosa, pozo, etc.), según su avalúo y en relación al porcentaje que se transmite</t>
  </si>
  <si>
    <t xml:space="preserve">B.3.  Por oferta de donación y su aceptación de parte indivisa. </t>
  </si>
  <si>
    <t>B.4. Por constitución de Derecho Real de Hipoteca o anticresis sobre parte indivisa o por reinscripción de derecho real de hipoteca, cesión de crédito o transferencia fiduciaria de crédito Hipotecario o aceptación de la garantía; por cada inmueble</t>
  </si>
  <si>
    <t xml:space="preserve">Inscripción urgente por cada inmueble:   $20.000  se expide en 8 días hábiles. </t>
  </si>
  <si>
    <t xml:space="preserve">Inscripción urgente $4.000 hasta 3 inmuebles o personas y $3.000 por cada inmueble o persona adicional  </t>
  </si>
  <si>
    <t xml:space="preserve">Inscripción urgente $6.000 hasta 3 inmuebles o personas y $3.000 por cada inmueble o persona adicional  </t>
  </si>
  <si>
    <t>XXX--- 1°C.J.</t>
  </si>
  <si>
    <t>A.2. Por copia de tomo o matrícula simple por cada inmueble (por matrícula o copia del tomo de hasta 2 folios, debiendo sumarse $ 600  de tasa Ley 6279 por cada 10 carillas o fracción menor ).</t>
  </si>
  <si>
    <t>A.3. Por copia de tomo o matrícula certificada por cada inmueble (por matrícula o copia del tomo de hasta 2 folios, debiendo sumarse $ 600  de tasa Ley 6279 por cada 10 carillas o fracción menor).</t>
  </si>
  <si>
    <t>poner cod.</t>
  </si>
  <si>
    <t xml:space="preserve">Inscripción urgente: $24.000    hasta 3 inmuebles y    $10.000 por cada inmueble adicional. </t>
  </si>
  <si>
    <t>D.1. La primera inscripción de dominio y de sus respectivo/s pasaje/s comunero/s y/o unidades complementarias si los tuviera, cuando el destino del/los inmuebles/s adquiridos fueran vivienda única de ocupación familiar y permanente y con fondos obtenidos por constitución de hipoteca  a favor de I.P.V., Banco Nación, Cooperativas o Mutuales para ayuda mutua o planes de financiación especiales con o sin financiación oficial.</t>
  </si>
  <si>
    <t>A.1. Transmisión, constitución o reserva de usufructo, uso, habitación a título oneroso o gratuito y cancelación de derecho real de hipoteca, anticresis, usufructo, uso, habitación y prohibición o limitación de gravar sea total o parcial; por cada inmueble</t>
  </si>
  <si>
    <t xml:space="preserve">Inscripción urgente: $7.000    por cada nmueble  </t>
  </si>
  <si>
    <t>A.1.  Por autoconsulta de tomos digitalizados</t>
  </si>
  <si>
    <t xml:space="preserve">B.1. Copia simple o certificada de protocolos por escritura (en caso de copias soporte papel que superen las 10 hojas, se sumarán $600 tasa ley 6279 por cada 10 carillas adicionales salvo sometimiento a P.H./P.H.E. y sus modificaciones). </t>
  </si>
  <si>
    <t>Trt. Urg.    Ley 6279</t>
  </si>
  <si>
    <t>D.2. La constitución y cancelación de hipoteca sobre el inmueble principal y sus respectivo/s pasaje/s comunero/s y/o unidades complementarias si los tuviera, a favor del  IPV, Banco Nación,  operatoria PROCREAR, Cooperativas o Mutuales para ayuda mutua o planes de financiación especiales con o sin financiación oficial,  cuando el destino del/los inmueble/s adquiridos fueran vivienda única de ocupación familiar y permanente.</t>
  </si>
  <si>
    <t>Inscripción urgente: $23.000     hasta 3 inmuebles, y por cada inmueble que se agrega             $10.000  Plazo de inscripción 8 días hábiles.</t>
  </si>
  <si>
    <t>C.2. Los Certificados solicitados para transferir y/o hipotecar viviendas únicas de ocupación familiar y permanente, cuando intervinieran los siguientes entes: operatoria PROCREAR, Banco Nación, IPV o Cooperativas o Mutuales para Ayuda Mutua o planes de financiaciones especiales con o sin financiación oficial, por cada inmueble fracción o unidad.</t>
  </si>
  <si>
    <t xml:space="preserve">H. Los certificados solicitados para transferir y/o hipotecar viviendas únicas de ocupación familiar y permanente, cuando intervinieran los siguientes entes exentos, Banco Nación, I.P.V. o Cooperativas o Mutuales para ayuda mutua o planes de financiación especiales con o sin financiación oficial, o por operatoria procrear.. </t>
  </si>
  <si>
    <t>I. La constitución de hipoteca sobre el inmueble principal y sus respectivo/s pasaje/s comunero/s y/o unidades complementarias si los tuviera, a favor del Banco Nación cuando el destino del/los inmueble/s adquiridos fueran vivienda única de ocupación familiar y permanente.</t>
  </si>
  <si>
    <r>
      <t xml:space="preserve">C.1. </t>
    </r>
    <r>
      <rPr>
        <b/>
        <sz val="12"/>
        <color rgb="FF000000"/>
        <rFont val="Arial"/>
        <family val="2"/>
      </rPr>
      <t>1RA C.J.</t>
    </r>
    <r>
      <rPr>
        <sz val="12"/>
        <color rgb="FF000000"/>
        <rFont val="Arial"/>
        <family val="2"/>
      </rPr>
      <t xml:space="preserve"> Certificado ARTICULO 23° ley 17.801. En el caso de sometimiento a PH o PHE o  fraccionamiento, se cobrará por cada unidad o fracción de la que se disponga simultáneamente, en soporte digital.</t>
    </r>
  </si>
  <si>
    <r>
      <t xml:space="preserve">C.1.1 </t>
    </r>
    <r>
      <rPr>
        <b/>
        <sz val="12"/>
        <color rgb="FF000000"/>
        <rFont val="Arial"/>
        <family val="2"/>
      </rPr>
      <t>1RA C.J.</t>
    </r>
    <r>
      <rPr>
        <sz val="12"/>
        <color rgb="FF000000"/>
        <rFont val="Arial"/>
        <family val="2"/>
      </rPr>
      <t xml:space="preserve"> Certificado ARTICULO 23° ley 17.801. En el caso de sometimiento a PH o PHE o  fraccionamiento, se cobrará por cada unidad o fracción de la que se disponga simultáneamente,  en soporte papel.</t>
    </r>
  </si>
  <si>
    <t>D. I nscripción de inembargabilidad, su cancelación a favor del I.P.V. y  B.H.N. S.A.</t>
  </si>
  <si>
    <t>A.4. Aceptación de compra o estipulación de compra de totalidad o de parte indivisa, rescisión bilateral, cambio de denominación, sustitución de fiduciario, derecho de reversión; ratificación, aceptación de donación por cada inmueble</t>
  </si>
  <si>
    <t>H.Traba, cancelación,reinscripción y aclaración de medidas cautelares cuando el actor fuese A.T.M., sea el trámite normal o urgente.</t>
  </si>
  <si>
    <t xml:space="preserve">F. Cuando el plazo de vigencia del certificado se hubiese vencido dentro de la propia Administración y se solicitara nuevamente dentro de los 5 días hábiles, para el mismo acto. </t>
  </si>
  <si>
    <t>I. Acta de subsanación complementaria del testimonio nativo digital cuando éste se encuentre pendiente de inscripción.</t>
  </si>
  <si>
    <t>K. Acta de subsanación complementaria del testimonio nativo digital cuando éste se encuentre pendiente de inscripción.</t>
  </si>
  <si>
    <t>Más de 500.001 y hasta 9.000.000</t>
  </si>
  <si>
    <t>Más de  9.000.001</t>
  </si>
  <si>
    <t>LEY IMPOSITIVA 2025 N° 9597</t>
  </si>
  <si>
    <r>
      <t xml:space="preserve">Artículo 64 </t>
    </r>
    <r>
      <rPr>
        <sz val="12"/>
        <color rgb="FF000000"/>
        <rFont val="Arial"/>
        <family val="2"/>
      </rPr>
      <t>- La tasa que corresponda por cada inscripción, rubricación, acto  o certificación que realice la Dirección de  Registros Públicos y Archivo Judicial de la Provincia será la siguiente:</t>
    </r>
  </si>
  <si>
    <r>
      <t xml:space="preserve">Artículo 65 </t>
    </r>
    <r>
      <rPr>
        <sz val="12"/>
        <color rgb="FF000000"/>
        <rFont val="Arial"/>
        <family val="2"/>
      </rPr>
      <t>- En caso de existir excepción expresa a los derechos de registración previstos en el presente, el funcionario autorizante deberá dejar constancia de ello en el documento, individualizando la norma legal pertinente.</t>
    </r>
  </si>
  <si>
    <r>
      <t xml:space="preserve">Artículo 66 </t>
    </r>
    <r>
      <rPr>
        <sz val="12"/>
        <color rgb="FF000000"/>
        <rFont val="Arial"/>
        <family val="2"/>
      </rPr>
      <t>- Cuando por un mismo monto y documento se transfieran y/o hipotecaran varios inmuebles, los derechos de registración se tributarán por cada una de las registraciones a efectuar, tomándose como base, el importe adjudicado a cada inmueble o el avalúo fiscal, el mayor. Cuando en la escritura el notario no consignase base imponible se le cobrará el máximo por cada inmueble. El trámite urgente deberá abonarse por cada inmueble y acto en cada escritura y documento.</t>
    </r>
  </si>
  <si>
    <r>
      <t>Artículo 67</t>
    </r>
    <r>
      <rPr>
        <sz val="12"/>
        <color rgb="FF000000"/>
        <rFont val="Arial"/>
        <family val="2"/>
      </rPr>
      <t xml:space="preserve"> - Los importes actualizados se aplicarán a las escrituras públicas otorgadas con posterioridad a la entrada en vigencia de la presente e ingresadas para su inscripción dentro del plazo establecido por el artículo 5º de la ley 17.801.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</si>
</sst>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"/>
    <numFmt numFmtId="165" formatCode="[$$-2C0A]\ #,##0"/>
    <numFmt numFmtId="166" formatCode="[$$-2C0A]\ #,##0.00"/>
  </numFmts>
  <fonts count="10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164" fontId="6" fillId="0" borderId="0" xfId="0" applyNumberFormat="1" applyFont="1"/>
    <xf numFmtId="0" fontId="6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5" fontId="7" fillId="0" borderId="7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11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7" fillId="0" borderId="14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5" fontId="7" fillId="0" borderId="7" xfId="0" applyNumberFormat="1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justify" vertical="center"/>
    </xf>
    <xf numFmtId="165" fontId="7" fillId="0" borderId="1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vertical="center"/>
    </xf>
    <xf numFmtId="164" fontId="7" fillId="0" borderId="7" xfId="0" applyNumberFormat="1" applyFont="1" applyBorder="1" applyAlignment="1">
      <alignment vertical="center"/>
    </xf>
    <xf numFmtId="0" fontId="7" fillId="0" borderId="11" xfId="0" applyFont="1" applyBorder="1" applyAlignment="1">
      <alignment horizontal="justify" vertical="center" wrapText="1"/>
    </xf>
    <xf numFmtId="164" fontId="7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166" fontId="7" fillId="0" borderId="4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164" fontId="9" fillId="0" borderId="6" xfId="0" applyNumberFormat="1" applyFont="1" applyBorder="1" applyAlignment="1">
      <alignment vertical="center"/>
    </xf>
    <xf numFmtId="166" fontId="5" fillId="0" borderId="6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9" fontId="9" fillId="0" borderId="7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7" fillId="0" borderId="8" xfId="0" applyFont="1" applyBorder="1" applyAlignment="1">
      <alignment horizontal="center" vertical="center" wrapText="1"/>
    </xf>
    <xf numFmtId="165" fontId="7" fillId="0" borderId="12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65" fontId="7" fillId="0" borderId="2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164" fontId="7" fillId="0" borderId="6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64" fontId="6" fillId="0" borderId="14" xfId="0" applyNumberFormat="1" applyFont="1" applyBorder="1" applyAlignment="1">
      <alignment vertical="center"/>
    </xf>
    <xf numFmtId="165" fontId="7" fillId="0" borderId="1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0" borderId="2" xfId="0" applyBorder="1"/>
    <xf numFmtId="0" fontId="0" fillId="2" borderId="2" xfId="0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164" fontId="7" fillId="0" borderId="21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64" fontId="7" fillId="0" borderId="16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0" fillId="0" borderId="13" xfId="0" applyBorder="1"/>
    <xf numFmtId="165" fontId="7" fillId="0" borderId="4" xfId="0" applyNumberFormat="1" applyFont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7" xfId="0" applyFont="1" applyBorder="1" applyAlignment="1">
      <alignment horizontal="justify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Border="1"/>
    <xf numFmtId="0" fontId="6" fillId="0" borderId="11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16" xfId="0" applyBorder="1"/>
    <xf numFmtId="0" fontId="0" fillId="0" borderId="15" xfId="0" applyBorder="1"/>
    <xf numFmtId="0" fontId="2" fillId="0" borderId="0" xfId="0" applyFont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165" fontId="7" fillId="0" borderId="10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4" xfId="0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0" borderId="1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193"/>
  <sheetViews>
    <sheetView tabSelected="1" zoomScale="110" zoomScaleNormal="110" workbookViewId="0">
      <selection activeCell="B192" sqref="B192:M192"/>
    </sheetView>
  </sheetViews>
  <sheetFormatPr baseColWidth="10" defaultColWidth="11.44140625" defaultRowHeight="23.25" customHeight="1" x14ac:dyDescent="0.3"/>
  <cols>
    <col min="1" max="1" width="2.6640625" style="1" customWidth="1"/>
    <col min="2" max="2" width="83.6640625" style="1" customWidth="1"/>
    <col min="3" max="3" width="39" style="1" customWidth="1"/>
    <col min="4" max="4" width="13.44140625" style="1" customWidth="1"/>
    <col min="5" max="5" width="31" style="1" customWidth="1"/>
    <col min="6" max="6" width="10" style="1" customWidth="1"/>
    <col min="7" max="10" width="12.33203125" style="2" customWidth="1"/>
    <col min="11" max="11" width="9" style="2" customWidth="1"/>
    <col min="12" max="12" width="9" style="1" hidden="1" customWidth="1"/>
    <col min="13" max="13" width="14.44140625" style="2" customWidth="1"/>
    <col min="14" max="14" width="25.109375" style="1" hidden="1" customWidth="1"/>
    <col min="15" max="15" width="11.44140625" style="1" hidden="1" customWidth="1"/>
    <col min="16" max="16" width="13.6640625" style="1" hidden="1" customWidth="1"/>
    <col min="17" max="17" width="11.5546875" style="1" hidden="1" customWidth="1"/>
    <col min="18" max="18" width="11.44140625" style="1" hidden="1" customWidth="1"/>
    <col min="19" max="19" width="13.44140625" style="1" hidden="1" customWidth="1"/>
    <col min="20" max="24" width="11.44140625" style="1" hidden="1" customWidth="1"/>
    <col min="25" max="38" width="0" style="1" hidden="1" customWidth="1"/>
    <col min="39" max="16384" width="11.44140625" style="1"/>
  </cols>
  <sheetData>
    <row r="1" spans="2:23" ht="23.25" customHeight="1" thickBot="1" x14ac:dyDescent="0.35">
      <c r="B1" s="142" t="s">
        <v>173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222"/>
      <c r="N1" s="104"/>
      <c r="O1" s="104"/>
    </row>
    <row r="2" spans="2:23" ht="23.25" customHeight="1" thickBot="1" x14ac:dyDescent="0.35">
      <c r="B2" s="6"/>
      <c r="C2" s="6"/>
      <c r="D2" s="6"/>
      <c r="E2" s="6"/>
      <c r="F2" s="8"/>
      <c r="G2" s="7"/>
      <c r="H2" s="7"/>
      <c r="I2" s="7"/>
      <c r="J2" s="7"/>
      <c r="K2" s="7"/>
      <c r="L2" s="8"/>
      <c r="M2" s="7"/>
      <c r="N2" s="104"/>
      <c r="O2" s="104"/>
    </row>
    <row r="3" spans="2:23" ht="23.25" customHeight="1" thickBot="1" x14ac:dyDescent="0.35">
      <c r="B3" s="218" t="s">
        <v>0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20"/>
      <c r="N3" s="104"/>
      <c r="O3" s="104"/>
    </row>
    <row r="4" spans="2:23" ht="23.25" customHeight="1" thickBot="1" x14ac:dyDescent="0.35">
      <c r="B4" s="8"/>
      <c r="C4" s="8"/>
      <c r="D4" s="8"/>
      <c r="E4" s="8"/>
      <c r="F4" s="8"/>
      <c r="G4" s="7"/>
      <c r="H4" s="7"/>
      <c r="I4" s="7"/>
      <c r="J4" s="7"/>
      <c r="K4" s="7"/>
      <c r="L4" s="8"/>
      <c r="M4" s="7"/>
      <c r="N4" s="104"/>
      <c r="O4" s="104"/>
    </row>
    <row r="5" spans="2:23" ht="23.25" customHeight="1" thickBot="1" x14ac:dyDescent="0.35">
      <c r="B5" s="218" t="s">
        <v>135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20"/>
      <c r="N5" s="104"/>
      <c r="O5" s="104"/>
    </row>
    <row r="6" spans="2:23" ht="36" customHeight="1" thickBot="1" x14ac:dyDescent="0.35">
      <c r="B6" s="142" t="s">
        <v>174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222"/>
      <c r="N6" s="104"/>
      <c r="O6" s="221" t="s">
        <v>1</v>
      </c>
      <c r="P6" s="221"/>
    </row>
    <row r="7" spans="2:23" ht="23.25" customHeight="1" thickBot="1" x14ac:dyDescent="0.35">
      <c r="B7" s="142" t="s">
        <v>2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222"/>
      <c r="N7" s="104"/>
      <c r="O7" s="104" t="s">
        <v>3</v>
      </c>
      <c r="P7" s="104" t="s">
        <v>4</v>
      </c>
      <c r="S7" s="1" t="s">
        <v>5</v>
      </c>
      <c r="T7" s="1" t="s">
        <v>6</v>
      </c>
    </row>
    <row r="8" spans="2:23" ht="23.25" customHeight="1" thickBot="1" x14ac:dyDescent="0.35">
      <c r="B8" s="218" t="s">
        <v>7</v>
      </c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23"/>
      <c r="N8" s="3" t="s">
        <v>12</v>
      </c>
      <c r="O8" s="104">
        <v>2.2400000000000002</v>
      </c>
      <c r="P8" s="1">
        <v>1.8</v>
      </c>
      <c r="S8" s="1">
        <v>60</v>
      </c>
      <c r="T8" s="1">
        <v>80</v>
      </c>
    </row>
    <row r="9" spans="2:23" ht="34.5" customHeight="1" thickBot="1" x14ac:dyDescent="0.35">
      <c r="B9" s="233" t="s">
        <v>13</v>
      </c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5"/>
      <c r="N9" s="104"/>
      <c r="O9" s="104"/>
      <c r="S9" s="1">
        <v>1.2</v>
      </c>
      <c r="T9" s="1">
        <v>1.2</v>
      </c>
    </row>
    <row r="10" spans="2:23" ht="30" customHeight="1" thickBot="1" x14ac:dyDescent="0.35">
      <c r="B10" s="233" t="s">
        <v>117</v>
      </c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5"/>
      <c r="N10" s="104"/>
      <c r="O10" s="104"/>
      <c r="S10" s="1" t="s">
        <v>15</v>
      </c>
      <c r="T10" s="1" t="s">
        <v>16</v>
      </c>
    </row>
    <row r="11" spans="2:23" ht="37.5" customHeight="1" thickBot="1" x14ac:dyDescent="0.35">
      <c r="B11" s="233" t="s">
        <v>17</v>
      </c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5"/>
      <c r="N11" s="104"/>
      <c r="O11" s="104">
        <f>7880*1.8</f>
        <v>14184</v>
      </c>
      <c r="S11" s="1">
        <v>1.75</v>
      </c>
      <c r="T11" s="1">
        <v>2</v>
      </c>
    </row>
    <row r="12" spans="2:23" ht="31.5" customHeight="1" thickBot="1" x14ac:dyDescent="0.35">
      <c r="B12" s="233" t="s">
        <v>18</v>
      </c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5"/>
      <c r="N12" s="104"/>
      <c r="O12" s="104">
        <f>4190*1.8</f>
        <v>7542</v>
      </c>
      <c r="R12" s="1">
        <f>7880*2</f>
        <v>15760</v>
      </c>
    </row>
    <row r="13" spans="2:23" ht="33.75" customHeight="1" thickBot="1" x14ac:dyDescent="0.35">
      <c r="B13" s="233" t="s">
        <v>133</v>
      </c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5"/>
      <c r="N13" s="104"/>
      <c r="O13" s="104"/>
      <c r="R13" s="1">
        <f>4190*2</f>
        <v>8380</v>
      </c>
    </row>
    <row r="14" spans="2:23" ht="33" customHeight="1" thickBot="1" x14ac:dyDescent="0.35">
      <c r="B14" s="245" t="s">
        <v>19</v>
      </c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7"/>
      <c r="N14" s="104"/>
      <c r="O14" s="104"/>
    </row>
    <row r="15" spans="2:23" ht="23.25" customHeight="1" thickBot="1" x14ac:dyDescent="0.35">
      <c r="B15" s="245" t="s">
        <v>20</v>
      </c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7"/>
      <c r="N15" s="104"/>
      <c r="O15" s="104"/>
      <c r="V15" s="1" t="s">
        <v>127</v>
      </c>
    </row>
    <row r="16" spans="2:23" ht="42.75" customHeight="1" thickBot="1" x14ac:dyDescent="0.35">
      <c r="B16" s="218" t="s">
        <v>106</v>
      </c>
      <c r="C16" s="223"/>
      <c r="D16" s="9" t="s">
        <v>9</v>
      </c>
      <c r="E16" s="10" t="s">
        <v>10</v>
      </c>
      <c r="F16" s="9" t="s">
        <v>9</v>
      </c>
      <c r="G16" s="198" t="s">
        <v>11</v>
      </c>
      <c r="H16" s="199"/>
      <c r="I16" s="199"/>
      <c r="J16" s="199"/>
      <c r="K16" s="200"/>
      <c r="L16" s="9" t="s">
        <v>9</v>
      </c>
      <c r="M16" s="126" t="s">
        <v>157</v>
      </c>
      <c r="N16" s="104"/>
      <c r="O16" s="104"/>
      <c r="V16" s="1" t="s">
        <v>128</v>
      </c>
      <c r="W16" s="1" t="s">
        <v>129</v>
      </c>
    </row>
    <row r="17" spans="2:23" ht="23.25" customHeight="1" x14ac:dyDescent="0.3">
      <c r="B17" s="224" t="s">
        <v>14</v>
      </c>
      <c r="C17" s="225"/>
      <c r="D17" s="172">
        <v>620</v>
      </c>
      <c r="E17" s="231">
        <v>7500</v>
      </c>
      <c r="F17" s="238">
        <v>858</v>
      </c>
      <c r="G17" s="175">
        <v>6500</v>
      </c>
      <c r="H17" s="176"/>
      <c r="I17" s="176"/>
      <c r="J17" s="176"/>
      <c r="K17" s="177"/>
      <c r="L17" s="238">
        <v>858</v>
      </c>
      <c r="M17" s="204" t="s">
        <v>139</v>
      </c>
      <c r="N17" s="104"/>
      <c r="O17" s="104"/>
      <c r="V17" s="1">
        <v>3</v>
      </c>
      <c r="W17" s="1">
        <v>2.5</v>
      </c>
    </row>
    <row r="18" spans="2:23" ht="23.25" customHeight="1" x14ac:dyDescent="0.3">
      <c r="B18" s="236"/>
      <c r="C18" s="237"/>
      <c r="D18" s="173"/>
      <c r="E18" s="248"/>
      <c r="F18" s="239"/>
      <c r="G18" s="178"/>
      <c r="H18" s="179"/>
      <c r="I18" s="179"/>
      <c r="J18" s="179"/>
      <c r="K18" s="180"/>
      <c r="L18" s="239"/>
      <c r="M18" s="205"/>
      <c r="N18" s="104"/>
      <c r="O18" s="104">
        <v>1.5</v>
      </c>
    </row>
    <row r="19" spans="2:23" ht="28.5" customHeight="1" thickBot="1" x14ac:dyDescent="0.35">
      <c r="B19" s="226"/>
      <c r="C19" s="227"/>
      <c r="D19" s="174"/>
      <c r="E19" s="232"/>
      <c r="F19" s="239"/>
      <c r="G19" s="181"/>
      <c r="H19" s="182"/>
      <c r="I19" s="182"/>
      <c r="J19" s="182"/>
      <c r="K19" s="183"/>
      <c r="L19" s="239"/>
      <c r="M19" s="205"/>
      <c r="N19" s="104"/>
      <c r="O19" s="104"/>
      <c r="V19" s="1">
        <f>31500*2.5</f>
        <v>78750</v>
      </c>
    </row>
    <row r="20" spans="2:23" ht="34.5" customHeight="1" x14ac:dyDescent="0.3">
      <c r="B20" s="224" t="s">
        <v>171</v>
      </c>
      <c r="C20" s="225"/>
      <c r="D20" s="172">
        <v>621</v>
      </c>
      <c r="E20" s="231">
        <v>50000</v>
      </c>
      <c r="F20" s="238">
        <v>858</v>
      </c>
      <c r="G20" s="175">
        <v>50000</v>
      </c>
      <c r="H20" s="176"/>
      <c r="I20" s="176"/>
      <c r="J20" s="176"/>
      <c r="K20" s="177"/>
      <c r="L20" s="239"/>
      <c r="M20" s="205"/>
      <c r="N20" s="104"/>
      <c r="O20" s="104"/>
    </row>
    <row r="21" spans="2:23" ht="23.25" customHeight="1" x14ac:dyDescent="0.3">
      <c r="B21" s="236"/>
      <c r="C21" s="237"/>
      <c r="D21" s="173"/>
      <c r="E21" s="248"/>
      <c r="F21" s="239"/>
      <c r="G21" s="178"/>
      <c r="H21" s="179"/>
      <c r="I21" s="179"/>
      <c r="J21" s="179"/>
      <c r="K21" s="180"/>
      <c r="L21" s="239"/>
      <c r="M21" s="205"/>
      <c r="N21" s="104"/>
      <c r="O21" s="104"/>
    </row>
    <row r="22" spans="2:23" ht="23.25" customHeight="1" thickBot="1" x14ac:dyDescent="0.35">
      <c r="B22" s="226"/>
      <c r="C22" s="227"/>
      <c r="D22" s="174"/>
      <c r="E22" s="232"/>
      <c r="F22" s="239"/>
      <c r="G22" s="181"/>
      <c r="H22" s="182"/>
      <c r="I22" s="182"/>
      <c r="J22" s="182"/>
      <c r="K22" s="183"/>
      <c r="L22" s="239"/>
      <c r="M22" s="205"/>
      <c r="N22" s="104"/>
      <c r="O22" s="104"/>
      <c r="V22" s="1">
        <f>16700*2.5</f>
        <v>41750</v>
      </c>
    </row>
    <row r="23" spans="2:23" ht="23.25" customHeight="1" x14ac:dyDescent="0.3">
      <c r="B23" s="224" t="s">
        <v>172</v>
      </c>
      <c r="C23" s="225"/>
      <c r="D23" s="172">
        <v>622</v>
      </c>
      <c r="E23" s="231">
        <v>110000</v>
      </c>
      <c r="F23" s="238">
        <v>858</v>
      </c>
      <c r="G23" s="175">
        <v>110000</v>
      </c>
      <c r="H23" s="176"/>
      <c r="I23" s="176"/>
      <c r="J23" s="176"/>
      <c r="K23" s="177"/>
      <c r="L23" s="239"/>
      <c r="M23" s="205"/>
      <c r="N23" s="104"/>
      <c r="O23" s="104"/>
    </row>
    <row r="24" spans="2:23" ht="23.25" customHeight="1" thickBot="1" x14ac:dyDescent="0.35">
      <c r="B24" s="226"/>
      <c r="C24" s="227"/>
      <c r="D24" s="174"/>
      <c r="E24" s="232"/>
      <c r="F24" s="240"/>
      <c r="G24" s="181"/>
      <c r="H24" s="182"/>
      <c r="I24" s="182"/>
      <c r="J24" s="182"/>
      <c r="K24" s="183"/>
      <c r="L24" s="240"/>
      <c r="M24" s="205"/>
      <c r="N24" s="104"/>
      <c r="O24" s="104"/>
    </row>
    <row r="25" spans="2:23" ht="34.5" customHeight="1" thickBot="1" x14ac:dyDescent="0.35">
      <c r="B25" s="233" t="s">
        <v>21</v>
      </c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5"/>
      <c r="N25" s="104"/>
      <c r="O25" s="104"/>
    </row>
    <row r="26" spans="2:23" ht="24" customHeight="1" thickBot="1" x14ac:dyDescent="0.35">
      <c r="B26" s="233" t="s">
        <v>141</v>
      </c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5"/>
      <c r="N26" s="104"/>
      <c r="O26" s="104"/>
      <c r="R26" s="1">
        <f>3200*T11</f>
        <v>6400</v>
      </c>
    </row>
    <row r="27" spans="2:23" ht="37.5" customHeight="1" thickBot="1" x14ac:dyDescent="0.35">
      <c r="B27" s="233" t="s">
        <v>142</v>
      </c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5"/>
      <c r="N27" s="112"/>
      <c r="O27" s="104">
        <f>1920*1.8</f>
        <v>3456</v>
      </c>
      <c r="R27" s="1">
        <f>1920*T11</f>
        <v>3840</v>
      </c>
    </row>
    <row r="28" spans="2:23" ht="40.5" customHeight="1" thickBot="1" x14ac:dyDescent="0.35">
      <c r="B28" s="233" t="s">
        <v>143</v>
      </c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5"/>
      <c r="N28" s="104"/>
      <c r="O28" s="104"/>
    </row>
    <row r="29" spans="2:23" ht="39.75" customHeight="1" thickBot="1" x14ac:dyDescent="0.35">
      <c r="B29" s="218" t="s">
        <v>107</v>
      </c>
      <c r="C29" s="223"/>
      <c r="D29" s="9" t="s">
        <v>9</v>
      </c>
      <c r="E29" s="10" t="s">
        <v>10</v>
      </c>
      <c r="F29" s="9" t="s">
        <v>9</v>
      </c>
      <c r="G29" s="160" t="s">
        <v>11</v>
      </c>
      <c r="H29" s="161"/>
      <c r="I29" s="161"/>
      <c r="J29" s="161"/>
      <c r="K29" s="162"/>
      <c r="L29" s="9" t="s">
        <v>9</v>
      </c>
      <c r="M29" s="126" t="s">
        <v>157</v>
      </c>
      <c r="N29" s="104"/>
      <c r="O29" s="104"/>
      <c r="V29" s="1" t="s">
        <v>128</v>
      </c>
      <c r="W29" s="1" t="s">
        <v>129</v>
      </c>
    </row>
    <row r="30" spans="2:23" ht="81.75" customHeight="1" thickBot="1" x14ac:dyDescent="0.35">
      <c r="B30" s="241" t="s">
        <v>22</v>
      </c>
      <c r="C30" s="242"/>
      <c r="D30" s="12">
        <v>593</v>
      </c>
      <c r="E30" s="13">
        <v>4000</v>
      </c>
      <c r="F30" s="12">
        <v>858</v>
      </c>
      <c r="G30" s="159">
        <v>5000</v>
      </c>
      <c r="H30" s="157"/>
      <c r="I30" s="157"/>
      <c r="J30" s="157"/>
      <c r="K30" s="158"/>
      <c r="L30" s="172">
        <v>858</v>
      </c>
      <c r="M30" s="204" t="s">
        <v>139</v>
      </c>
      <c r="N30" s="104"/>
      <c r="O30" s="104"/>
      <c r="V30" s="1">
        <v>3</v>
      </c>
      <c r="W30" s="1">
        <v>2.5</v>
      </c>
    </row>
    <row r="31" spans="2:23" ht="144.75" customHeight="1" thickBot="1" x14ac:dyDescent="0.35">
      <c r="B31" s="241" t="s">
        <v>23</v>
      </c>
      <c r="C31" s="242"/>
      <c r="D31" s="12">
        <v>612</v>
      </c>
      <c r="E31" s="13">
        <v>12000</v>
      </c>
      <c r="F31" s="12">
        <v>858</v>
      </c>
      <c r="G31" s="159">
        <v>12000</v>
      </c>
      <c r="H31" s="157"/>
      <c r="I31" s="157"/>
      <c r="J31" s="157"/>
      <c r="K31" s="158"/>
      <c r="L31" s="174"/>
      <c r="M31" s="206"/>
      <c r="N31" s="104"/>
      <c r="O31" s="104"/>
    </row>
    <row r="32" spans="2:23" ht="60.75" customHeight="1" thickBot="1" x14ac:dyDescent="0.35">
      <c r="B32" s="14"/>
      <c r="C32" s="14"/>
      <c r="D32" s="14"/>
      <c r="E32" s="15"/>
      <c r="F32" s="14"/>
      <c r="G32" s="95"/>
      <c r="H32" s="95"/>
      <c r="I32" s="95"/>
      <c r="J32" s="95"/>
      <c r="K32" s="95"/>
      <c r="L32" s="14"/>
      <c r="M32" s="94"/>
      <c r="N32" s="104"/>
      <c r="O32" s="104"/>
    </row>
    <row r="33" spans="2:23" ht="56.25" customHeight="1" thickBot="1" x14ac:dyDescent="0.35">
      <c r="B33" s="10" t="s">
        <v>7</v>
      </c>
      <c r="C33" s="114" t="s">
        <v>108</v>
      </c>
      <c r="D33" s="10" t="s">
        <v>9</v>
      </c>
      <c r="E33" s="70" t="s">
        <v>8</v>
      </c>
      <c r="F33" s="10" t="s">
        <v>9</v>
      </c>
      <c r="G33" s="160" t="s">
        <v>11</v>
      </c>
      <c r="H33" s="161"/>
      <c r="I33" s="161"/>
      <c r="J33" s="161"/>
      <c r="K33" s="162"/>
      <c r="L33" s="10" t="s">
        <v>9</v>
      </c>
      <c r="M33" s="126" t="s">
        <v>157</v>
      </c>
      <c r="N33" s="104"/>
      <c r="O33" s="104"/>
    </row>
    <row r="34" spans="2:23" ht="56.25" customHeight="1" thickBot="1" x14ac:dyDescent="0.35">
      <c r="B34" s="16" t="s">
        <v>24</v>
      </c>
      <c r="C34" s="106" t="s">
        <v>25</v>
      </c>
      <c r="D34" s="101">
        <v>649</v>
      </c>
      <c r="E34" s="13">
        <v>55000</v>
      </c>
      <c r="F34" s="12">
        <v>858</v>
      </c>
      <c r="G34" s="159">
        <v>55000</v>
      </c>
      <c r="H34" s="157"/>
      <c r="I34" s="157"/>
      <c r="J34" s="157"/>
      <c r="K34" s="158"/>
      <c r="L34" s="172">
        <v>858</v>
      </c>
      <c r="M34" s="186" t="s">
        <v>159</v>
      </c>
      <c r="N34" s="104"/>
      <c r="O34" s="104"/>
      <c r="V34" s="1" t="s">
        <v>128</v>
      </c>
      <c r="W34" s="1" t="s">
        <v>129</v>
      </c>
    </row>
    <row r="35" spans="2:23" ht="73.5" customHeight="1" thickBot="1" x14ac:dyDescent="0.35">
      <c r="B35" s="16" t="s">
        <v>26</v>
      </c>
      <c r="C35" s="106" t="s">
        <v>25</v>
      </c>
      <c r="D35" s="101">
        <v>816</v>
      </c>
      <c r="E35" s="13">
        <v>40000</v>
      </c>
      <c r="F35" s="12">
        <v>858</v>
      </c>
      <c r="G35" s="159">
        <v>30000</v>
      </c>
      <c r="H35" s="157"/>
      <c r="I35" s="157"/>
      <c r="J35" s="157"/>
      <c r="K35" s="158"/>
      <c r="L35" s="173"/>
      <c r="M35" s="228"/>
      <c r="N35" s="104"/>
      <c r="O35" s="104">
        <f>1920*1.8</f>
        <v>3456</v>
      </c>
      <c r="U35" s="1">
        <f>9200*2.5</f>
        <v>23000</v>
      </c>
      <c r="V35" s="1">
        <v>3</v>
      </c>
      <c r="W35" s="1">
        <v>2.5</v>
      </c>
    </row>
    <row r="36" spans="2:23" ht="36" customHeight="1" thickBot="1" x14ac:dyDescent="0.35">
      <c r="B36" s="16" t="s">
        <v>27</v>
      </c>
      <c r="C36" s="106" t="s">
        <v>25</v>
      </c>
      <c r="D36" s="101">
        <v>817</v>
      </c>
      <c r="E36" s="13">
        <v>40000</v>
      </c>
      <c r="F36" s="12">
        <v>858</v>
      </c>
      <c r="G36" s="159">
        <v>30000</v>
      </c>
      <c r="H36" s="157"/>
      <c r="I36" s="157"/>
      <c r="J36" s="157"/>
      <c r="K36" s="158"/>
      <c r="L36" s="174"/>
      <c r="M36" s="228"/>
      <c r="N36" s="210"/>
      <c r="O36" s="194"/>
      <c r="R36" s="1">
        <f>1920*T11</f>
        <v>3840</v>
      </c>
    </row>
    <row r="37" spans="2:23" ht="45.75" customHeight="1" thickBot="1" x14ac:dyDescent="0.35">
      <c r="B37" s="122" t="s">
        <v>140</v>
      </c>
      <c r="C37" s="106" t="s">
        <v>25</v>
      </c>
      <c r="D37" s="124" t="s">
        <v>150</v>
      </c>
      <c r="E37" s="13">
        <v>40000</v>
      </c>
      <c r="F37" s="12">
        <v>858</v>
      </c>
      <c r="G37" s="159">
        <v>30000</v>
      </c>
      <c r="H37" s="157"/>
      <c r="I37" s="157"/>
      <c r="J37" s="157"/>
      <c r="K37" s="158"/>
      <c r="L37" s="123"/>
      <c r="M37" s="229"/>
      <c r="N37" s="210"/>
      <c r="O37" s="194"/>
    </row>
    <row r="38" spans="2:23" ht="117" customHeight="1" thickBot="1" x14ac:dyDescent="0.35">
      <c r="B38" s="17" t="s">
        <v>152</v>
      </c>
      <c r="C38" s="172" t="s">
        <v>25</v>
      </c>
      <c r="D38" s="78"/>
      <c r="E38" s="231"/>
      <c r="F38" s="166">
        <v>858</v>
      </c>
      <c r="G38" s="184">
        <v>10000</v>
      </c>
      <c r="H38" s="185"/>
      <c r="I38" s="185"/>
      <c r="J38" s="185"/>
      <c r="K38" s="186"/>
      <c r="L38" s="166">
        <v>858</v>
      </c>
      <c r="M38" s="204" t="s">
        <v>159</v>
      </c>
      <c r="N38" s="104"/>
      <c r="O38" s="104">
        <f>210*1.8</f>
        <v>378</v>
      </c>
      <c r="R38" s="230">
        <f>210*T11</f>
        <v>420</v>
      </c>
      <c r="U38" s="1">
        <f>1000*2.5</f>
        <v>2500</v>
      </c>
    </row>
    <row r="39" spans="2:23" ht="174" customHeight="1" thickBot="1" x14ac:dyDescent="0.35">
      <c r="B39" s="16" t="s">
        <v>158</v>
      </c>
      <c r="C39" s="174"/>
      <c r="D39" s="18"/>
      <c r="E39" s="232"/>
      <c r="F39" s="167"/>
      <c r="G39" s="190"/>
      <c r="H39" s="191"/>
      <c r="I39" s="191"/>
      <c r="J39" s="191"/>
      <c r="K39" s="192"/>
      <c r="L39" s="167"/>
      <c r="M39" s="206"/>
      <c r="N39" s="194"/>
      <c r="O39" s="194"/>
      <c r="R39" s="230"/>
    </row>
    <row r="40" spans="2:23" ht="28.5" customHeight="1" x14ac:dyDescent="0.3">
      <c r="B40" s="88"/>
      <c r="C40" s="14"/>
      <c r="D40" s="88"/>
      <c r="E40" s="71"/>
      <c r="F40" s="19"/>
      <c r="G40" s="94"/>
      <c r="H40" s="94"/>
      <c r="I40" s="94"/>
      <c r="J40" s="94"/>
      <c r="K40" s="94"/>
      <c r="L40" s="19"/>
      <c r="M40" s="94"/>
      <c r="N40" s="194"/>
      <c r="O40" s="194"/>
      <c r="R40" s="115"/>
    </row>
    <row r="41" spans="2:23" ht="18" customHeight="1" x14ac:dyDescent="0.3">
      <c r="B41" s="20"/>
      <c r="C41" s="20"/>
      <c r="D41" s="20"/>
      <c r="E41" s="20"/>
      <c r="F41" s="20"/>
      <c r="G41" s="21"/>
      <c r="H41" s="21"/>
      <c r="I41" s="21"/>
      <c r="J41" s="21"/>
      <c r="K41" s="21"/>
      <c r="L41" s="20"/>
      <c r="M41" s="21"/>
      <c r="N41" s="194"/>
      <c r="O41" s="194"/>
    </row>
    <row r="42" spans="2:23" ht="20.25" customHeight="1" thickBot="1" x14ac:dyDescent="0.35">
      <c r="B42" s="118"/>
      <c r="C42" s="118"/>
      <c r="D42" s="118"/>
      <c r="E42" s="118"/>
      <c r="F42" s="118"/>
      <c r="G42" s="22"/>
      <c r="H42" s="22"/>
      <c r="I42" s="22"/>
      <c r="J42" s="22"/>
      <c r="K42" s="22"/>
      <c r="L42" s="118"/>
      <c r="M42" s="22"/>
      <c r="N42" s="194"/>
      <c r="O42" s="194"/>
    </row>
    <row r="43" spans="2:23" ht="23.25" customHeight="1" thickBot="1" x14ac:dyDescent="0.35">
      <c r="B43" s="142" t="s">
        <v>28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4"/>
      <c r="N43" s="104"/>
      <c r="O43" s="104"/>
      <c r="V43" s="1" t="s">
        <v>128</v>
      </c>
      <c r="W43" s="1" t="s">
        <v>129</v>
      </c>
    </row>
    <row r="44" spans="2:23" ht="39" customHeight="1" thickBot="1" x14ac:dyDescent="0.35">
      <c r="B44" s="23" t="s">
        <v>7</v>
      </c>
      <c r="C44" s="24" t="s">
        <v>8</v>
      </c>
      <c r="D44" s="9" t="s">
        <v>9</v>
      </c>
      <c r="E44" s="10" t="s">
        <v>10</v>
      </c>
      <c r="F44" s="9" t="s">
        <v>9</v>
      </c>
      <c r="G44" s="160" t="s">
        <v>11</v>
      </c>
      <c r="H44" s="161"/>
      <c r="I44" s="161"/>
      <c r="J44" s="161"/>
      <c r="K44" s="162"/>
      <c r="L44" s="9" t="s">
        <v>9</v>
      </c>
      <c r="M44" s="126" t="s">
        <v>157</v>
      </c>
      <c r="N44" s="104"/>
      <c r="O44" s="104"/>
      <c r="V44" s="1">
        <v>3</v>
      </c>
      <c r="W44" s="1">
        <v>2.5</v>
      </c>
    </row>
    <row r="45" spans="2:23" ht="72" customHeight="1" thickBot="1" x14ac:dyDescent="0.35">
      <c r="B45" s="78" t="s">
        <v>153</v>
      </c>
      <c r="C45" s="12" t="s">
        <v>25</v>
      </c>
      <c r="D45" s="101">
        <v>633</v>
      </c>
      <c r="E45" s="121">
        <v>10000</v>
      </c>
      <c r="F45" s="26">
        <v>858</v>
      </c>
      <c r="G45" s="168">
        <v>10000</v>
      </c>
      <c r="H45" s="169"/>
      <c r="I45" s="169"/>
      <c r="J45" s="169"/>
      <c r="K45" s="170"/>
      <c r="L45" s="166">
        <v>858</v>
      </c>
      <c r="M45" s="204" t="s">
        <v>144</v>
      </c>
      <c r="N45" s="104"/>
      <c r="O45" s="104"/>
    </row>
    <row r="46" spans="2:23" ht="43.5" customHeight="1" thickBot="1" x14ac:dyDescent="0.35">
      <c r="B46" s="17" t="s">
        <v>123</v>
      </c>
      <c r="C46" s="106" t="s">
        <v>25</v>
      </c>
      <c r="D46" s="101">
        <v>638</v>
      </c>
      <c r="E46" s="80">
        <v>3000</v>
      </c>
      <c r="F46" s="26">
        <v>858</v>
      </c>
      <c r="G46" s="168">
        <v>3000</v>
      </c>
      <c r="H46" s="169"/>
      <c r="I46" s="169"/>
      <c r="J46" s="169"/>
      <c r="K46" s="170"/>
      <c r="L46" s="215"/>
      <c r="M46" s="205"/>
      <c r="N46" s="104"/>
      <c r="O46" s="104">
        <f>2660*1.8</f>
        <v>4788</v>
      </c>
      <c r="R46" s="1">
        <f>2660*2</f>
        <v>5320</v>
      </c>
      <c r="U46" s="1">
        <f>9000*2.5</f>
        <v>22500</v>
      </c>
    </row>
    <row r="47" spans="2:23" ht="44.25" customHeight="1" thickBot="1" x14ac:dyDescent="0.35">
      <c r="B47" s="17" t="s">
        <v>29</v>
      </c>
      <c r="C47" s="106" t="s">
        <v>25</v>
      </c>
      <c r="D47" s="101">
        <v>647</v>
      </c>
      <c r="E47" s="27">
        <v>3000</v>
      </c>
      <c r="F47" s="26">
        <v>858</v>
      </c>
      <c r="G47" s="168">
        <v>3000</v>
      </c>
      <c r="H47" s="169"/>
      <c r="I47" s="169"/>
      <c r="J47" s="169"/>
      <c r="K47" s="170"/>
      <c r="L47" s="215"/>
      <c r="M47" s="205"/>
      <c r="N47" s="104"/>
      <c r="O47" s="104"/>
    </row>
    <row r="48" spans="2:23" ht="57.75" customHeight="1" thickBot="1" x14ac:dyDescent="0.35">
      <c r="B48" s="17" t="s">
        <v>30</v>
      </c>
      <c r="C48" s="12" t="s">
        <v>25</v>
      </c>
      <c r="D48" s="26">
        <v>683</v>
      </c>
      <c r="E48" s="77">
        <v>3000</v>
      </c>
      <c r="F48" s="26">
        <v>858</v>
      </c>
      <c r="G48" s="168">
        <v>3000</v>
      </c>
      <c r="H48" s="169"/>
      <c r="I48" s="169"/>
      <c r="J48" s="169"/>
      <c r="K48" s="170"/>
      <c r="L48" s="167"/>
      <c r="M48" s="206"/>
      <c r="N48" s="104"/>
      <c r="O48" s="104"/>
    </row>
    <row r="49" spans="2:23" ht="23.25" customHeight="1" thickBot="1" x14ac:dyDescent="0.35">
      <c r="B49" s="218" t="s">
        <v>31</v>
      </c>
      <c r="C49" s="219"/>
      <c r="D49" s="219"/>
      <c r="E49" s="219"/>
      <c r="F49" s="219"/>
      <c r="G49" s="219"/>
      <c r="H49" s="219"/>
      <c r="I49" s="219"/>
      <c r="J49" s="219"/>
      <c r="K49" s="219"/>
      <c r="L49" s="219"/>
      <c r="M49" s="220"/>
      <c r="N49" s="104"/>
      <c r="O49" s="104"/>
    </row>
    <row r="50" spans="2:23" ht="23.25" customHeight="1" thickBot="1" x14ac:dyDescent="0.35">
      <c r="B50" s="113"/>
      <c r="C50" s="113"/>
      <c r="D50" s="113"/>
      <c r="E50" s="113"/>
      <c r="F50" s="113"/>
      <c r="G50" s="28"/>
      <c r="H50" s="28"/>
      <c r="I50" s="28"/>
      <c r="J50" s="28"/>
      <c r="K50" s="28"/>
      <c r="L50" s="113"/>
      <c r="M50" s="28"/>
      <c r="N50" s="104"/>
      <c r="O50" s="104"/>
    </row>
    <row r="51" spans="2:23" ht="23.25" customHeight="1" thickBot="1" x14ac:dyDescent="0.35">
      <c r="B51" s="118"/>
      <c r="C51" s="118"/>
      <c r="D51" s="118"/>
      <c r="E51" s="118"/>
      <c r="F51" s="118"/>
      <c r="G51" s="22"/>
      <c r="H51" s="22"/>
      <c r="I51" s="22"/>
      <c r="J51" s="22"/>
      <c r="K51" s="22"/>
      <c r="L51" s="118"/>
      <c r="M51" s="22"/>
      <c r="N51" s="104"/>
      <c r="O51" s="104"/>
    </row>
    <row r="52" spans="2:23" ht="23.25" customHeight="1" thickBot="1" x14ac:dyDescent="0.35">
      <c r="B52" s="142" t="s">
        <v>32</v>
      </c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4"/>
      <c r="N52" s="104"/>
      <c r="O52" s="104"/>
      <c r="V52" s="1" t="s">
        <v>128</v>
      </c>
      <c r="W52" s="1" t="s">
        <v>129</v>
      </c>
    </row>
    <row r="53" spans="2:23" ht="39" customHeight="1" thickBot="1" x14ac:dyDescent="0.35">
      <c r="B53" s="30" t="s">
        <v>7</v>
      </c>
      <c r="C53" s="24" t="s">
        <v>8</v>
      </c>
      <c r="D53" s="9" t="s">
        <v>9</v>
      </c>
      <c r="E53" s="10" t="s">
        <v>10</v>
      </c>
      <c r="F53" s="9" t="s">
        <v>9</v>
      </c>
      <c r="G53" s="160" t="s">
        <v>11</v>
      </c>
      <c r="H53" s="161"/>
      <c r="I53" s="161"/>
      <c r="J53" s="161"/>
      <c r="K53" s="162"/>
      <c r="L53" s="9" t="s">
        <v>9</v>
      </c>
      <c r="M53" s="126" t="s">
        <v>157</v>
      </c>
      <c r="N53" s="104"/>
      <c r="O53" s="104"/>
      <c r="Q53" s="1">
        <f>800/1.4</f>
        <v>571.42857142857144</v>
      </c>
      <c r="V53" s="1">
        <v>3</v>
      </c>
      <c r="W53" s="1">
        <v>2.5</v>
      </c>
    </row>
    <row r="54" spans="2:23" ht="160.5" customHeight="1" thickBot="1" x14ac:dyDescent="0.35">
      <c r="B54" s="211" t="s">
        <v>33</v>
      </c>
      <c r="C54" s="12" t="s">
        <v>34</v>
      </c>
      <c r="D54" s="101">
        <v>658</v>
      </c>
      <c r="E54" s="27">
        <v>4000</v>
      </c>
      <c r="F54" s="26">
        <v>858</v>
      </c>
      <c r="G54" s="168">
        <v>4000</v>
      </c>
      <c r="H54" s="169"/>
      <c r="I54" s="169"/>
      <c r="J54" s="169"/>
      <c r="K54" s="170"/>
      <c r="L54" s="101"/>
      <c r="M54" s="25" t="s">
        <v>145</v>
      </c>
      <c r="N54" s="210"/>
      <c r="O54" s="194" t="s">
        <v>35</v>
      </c>
      <c r="Q54" s="1">
        <f>300*1.8</f>
        <v>540</v>
      </c>
    </row>
    <row r="55" spans="2:23" ht="23.25" customHeight="1" x14ac:dyDescent="0.3">
      <c r="B55" s="212"/>
      <c r="C55" s="172" t="s">
        <v>36</v>
      </c>
      <c r="D55" s="166">
        <v>614</v>
      </c>
      <c r="E55" s="202">
        <v>12000</v>
      </c>
      <c r="F55" s="166">
        <v>858</v>
      </c>
      <c r="G55" s="184">
        <v>12000</v>
      </c>
      <c r="H55" s="185"/>
      <c r="I55" s="185"/>
      <c r="J55" s="185"/>
      <c r="K55" s="186"/>
      <c r="L55" s="101"/>
      <c r="M55" s="204" t="s">
        <v>146</v>
      </c>
      <c r="N55" s="210"/>
      <c r="O55" s="194"/>
      <c r="Q55" s="1">
        <f>1890*1.6</f>
        <v>3024</v>
      </c>
    </row>
    <row r="56" spans="2:23" ht="126" customHeight="1" thickBot="1" x14ac:dyDescent="0.35">
      <c r="B56" s="212"/>
      <c r="C56" s="174"/>
      <c r="D56" s="167"/>
      <c r="E56" s="203"/>
      <c r="F56" s="167"/>
      <c r="G56" s="190"/>
      <c r="H56" s="191"/>
      <c r="I56" s="191"/>
      <c r="J56" s="191"/>
      <c r="K56" s="192"/>
      <c r="L56" s="102"/>
      <c r="M56" s="206"/>
      <c r="N56" s="210"/>
      <c r="O56" s="194"/>
    </row>
    <row r="57" spans="2:23" ht="23.25" customHeight="1" x14ac:dyDescent="0.3">
      <c r="B57" s="212"/>
      <c r="C57" s="173" t="s">
        <v>37</v>
      </c>
      <c r="D57" s="166">
        <v>615</v>
      </c>
      <c r="E57" s="202">
        <v>25000</v>
      </c>
      <c r="F57" s="166">
        <v>858</v>
      </c>
      <c r="G57" s="187">
        <v>25000</v>
      </c>
      <c r="H57" s="188"/>
      <c r="I57" s="188"/>
      <c r="J57" s="188"/>
      <c r="K57" s="189"/>
      <c r="L57" s="101"/>
      <c r="M57" s="204" t="s">
        <v>146</v>
      </c>
      <c r="N57" s="104"/>
      <c r="O57" s="104"/>
      <c r="Q57" s="1">
        <f>4200*1.6</f>
        <v>6720</v>
      </c>
      <c r="R57" s="1">
        <f>3150*1.8</f>
        <v>5670</v>
      </c>
    </row>
    <row r="58" spans="2:23" ht="23.25" customHeight="1" x14ac:dyDescent="0.3">
      <c r="B58" s="212"/>
      <c r="C58" s="173"/>
      <c r="D58" s="215"/>
      <c r="E58" s="214"/>
      <c r="F58" s="215"/>
      <c r="G58" s="187"/>
      <c r="H58" s="188"/>
      <c r="I58" s="188"/>
      <c r="J58" s="188"/>
      <c r="K58" s="189"/>
      <c r="L58" s="103"/>
      <c r="M58" s="205"/>
      <c r="N58" s="104"/>
      <c r="O58" s="104"/>
    </row>
    <row r="59" spans="2:23" ht="110.25" customHeight="1" thickBot="1" x14ac:dyDescent="0.35">
      <c r="B59" s="213"/>
      <c r="C59" s="174"/>
      <c r="D59" s="167"/>
      <c r="E59" s="203"/>
      <c r="F59" s="167"/>
      <c r="G59" s="190"/>
      <c r="H59" s="191"/>
      <c r="I59" s="191"/>
      <c r="J59" s="191"/>
      <c r="K59" s="192"/>
      <c r="L59" s="102"/>
      <c r="M59" s="206"/>
      <c r="N59" s="104"/>
      <c r="O59" s="104"/>
    </row>
    <row r="60" spans="2:23" ht="23.25" customHeight="1" x14ac:dyDescent="0.3">
      <c r="B60" s="8"/>
      <c r="C60" s="8"/>
      <c r="D60" s="8"/>
      <c r="E60" s="8"/>
      <c r="F60" s="8"/>
      <c r="G60" s="7"/>
      <c r="H60" s="7"/>
      <c r="I60" s="7"/>
      <c r="J60" s="7"/>
      <c r="K60" s="7"/>
      <c r="L60" s="8"/>
      <c r="M60" s="7"/>
      <c r="N60" s="104"/>
      <c r="O60" s="104"/>
    </row>
    <row r="61" spans="2:23" ht="23.25" customHeight="1" x14ac:dyDescent="0.3">
      <c r="B61" s="31"/>
      <c r="C61" s="31"/>
      <c r="D61" s="31"/>
      <c r="E61" s="31"/>
      <c r="F61" s="31"/>
      <c r="G61" s="32"/>
      <c r="H61" s="32"/>
      <c r="I61" s="32"/>
      <c r="J61" s="32"/>
      <c r="K61" s="32"/>
      <c r="L61" s="31"/>
      <c r="M61" s="32"/>
      <c r="N61" s="104"/>
      <c r="O61" s="104"/>
    </row>
    <row r="62" spans="2:23" ht="23.25" customHeight="1" thickBot="1" x14ac:dyDescent="0.35">
      <c r="B62" s="118"/>
      <c r="C62" s="118"/>
      <c r="D62" s="118"/>
      <c r="E62" s="118"/>
      <c r="F62" s="118"/>
      <c r="G62" s="22"/>
      <c r="H62" s="22"/>
      <c r="I62" s="22"/>
      <c r="J62" s="22"/>
      <c r="K62" s="22"/>
      <c r="L62" s="118"/>
      <c r="M62" s="22"/>
      <c r="N62" s="104"/>
      <c r="O62" s="104"/>
    </row>
    <row r="63" spans="2:23" ht="23.25" customHeight="1" thickBot="1" x14ac:dyDescent="0.35">
      <c r="B63" s="142" t="s">
        <v>38</v>
      </c>
      <c r="C63" s="143"/>
      <c r="D63" s="143"/>
      <c r="E63" s="143"/>
      <c r="F63" s="143"/>
      <c r="G63" s="143"/>
      <c r="H63" s="144"/>
      <c r="I63" s="29"/>
      <c r="J63" s="29"/>
      <c r="K63" s="29"/>
      <c r="L63" s="98"/>
      <c r="M63" s="29"/>
      <c r="N63" s="104"/>
      <c r="O63" s="104"/>
      <c r="V63" s="1" t="s">
        <v>128</v>
      </c>
      <c r="W63" s="1" t="s">
        <v>129</v>
      </c>
    </row>
    <row r="64" spans="2:23" ht="40.5" customHeight="1" thickBot="1" x14ac:dyDescent="0.35">
      <c r="B64" s="23" t="s">
        <v>7</v>
      </c>
      <c r="C64" s="24" t="s">
        <v>8</v>
      </c>
      <c r="D64" s="9" t="s">
        <v>9</v>
      </c>
      <c r="E64" s="10" t="s">
        <v>10</v>
      </c>
      <c r="F64" s="9" t="s">
        <v>9</v>
      </c>
      <c r="G64" s="160" t="s">
        <v>11</v>
      </c>
      <c r="H64" s="161"/>
      <c r="I64" s="161"/>
      <c r="J64" s="161"/>
      <c r="K64" s="162"/>
      <c r="L64" s="9" t="s">
        <v>9</v>
      </c>
      <c r="M64" s="126" t="s">
        <v>157</v>
      </c>
      <c r="N64" s="104"/>
      <c r="O64" s="104"/>
      <c r="V64" s="1">
        <v>3</v>
      </c>
      <c r="W64" s="1">
        <v>2.5</v>
      </c>
    </row>
    <row r="65" spans="2:23" ht="54" customHeight="1" thickBot="1" x14ac:dyDescent="0.35">
      <c r="B65" s="17" t="s">
        <v>39</v>
      </c>
      <c r="C65" s="26" t="s">
        <v>25</v>
      </c>
      <c r="D65" s="26">
        <v>660</v>
      </c>
      <c r="E65" s="27">
        <v>8000</v>
      </c>
      <c r="F65" s="207">
        <v>858</v>
      </c>
      <c r="G65" s="184">
        <v>8000</v>
      </c>
      <c r="H65" s="185"/>
      <c r="I65" s="185"/>
      <c r="J65" s="185"/>
      <c r="K65" s="186"/>
      <c r="L65" s="207">
        <v>858</v>
      </c>
      <c r="M65" s="204" t="s">
        <v>151</v>
      </c>
      <c r="N65" s="104"/>
      <c r="O65" s="104"/>
      <c r="U65" s="1">
        <f>9500*2.5</f>
        <v>23750</v>
      </c>
    </row>
    <row r="66" spans="2:23" ht="46.5" customHeight="1" thickBot="1" x14ac:dyDescent="0.35">
      <c r="B66" s="17" t="s">
        <v>40</v>
      </c>
      <c r="C66" s="101" t="s">
        <v>25</v>
      </c>
      <c r="D66" s="101">
        <v>653</v>
      </c>
      <c r="E66" s="27">
        <v>8000</v>
      </c>
      <c r="F66" s="208"/>
      <c r="G66" s="187"/>
      <c r="H66" s="188"/>
      <c r="I66" s="188"/>
      <c r="J66" s="188"/>
      <c r="K66" s="189"/>
      <c r="L66" s="208"/>
      <c r="M66" s="205"/>
      <c r="N66" s="104"/>
      <c r="O66" s="104"/>
      <c r="U66" s="1">
        <f>4000*2.5</f>
        <v>10000</v>
      </c>
    </row>
    <row r="67" spans="2:23" ht="52.5" customHeight="1" thickBot="1" x14ac:dyDescent="0.35">
      <c r="B67" s="17" t="s">
        <v>41</v>
      </c>
      <c r="C67" s="101" t="s">
        <v>25</v>
      </c>
      <c r="D67" s="101">
        <v>684</v>
      </c>
      <c r="E67" s="27">
        <v>8000</v>
      </c>
      <c r="F67" s="208"/>
      <c r="G67" s="187"/>
      <c r="H67" s="188"/>
      <c r="I67" s="188"/>
      <c r="J67" s="188"/>
      <c r="K67" s="189"/>
      <c r="L67" s="208"/>
      <c r="M67" s="205"/>
      <c r="N67" s="104"/>
      <c r="O67" s="104"/>
    </row>
    <row r="68" spans="2:23" ht="28.5" customHeight="1" thickBot="1" x14ac:dyDescent="0.35">
      <c r="B68" s="17" t="s">
        <v>42</v>
      </c>
      <c r="C68" s="26" t="s">
        <v>25</v>
      </c>
      <c r="D68" s="26">
        <v>659</v>
      </c>
      <c r="E68" s="27">
        <v>8000</v>
      </c>
      <c r="F68" s="209"/>
      <c r="G68" s="190"/>
      <c r="H68" s="191"/>
      <c r="I68" s="191"/>
      <c r="J68" s="191"/>
      <c r="K68" s="192"/>
      <c r="L68" s="209"/>
      <c r="M68" s="206"/>
      <c r="N68" s="104"/>
      <c r="O68" s="104"/>
    </row>
    <row r="69" spans="2:23" ht="23.25" customHeight="1" x14ac:dyDescent="0.3">
      <c r="B69" s="33"/>
      <c r="C69" s="33"/>
      <c r="D69" s="33"/>
      <c r="E69" s="19"/>
      <c r="F69" s="19"/>
      <c r="G69" s="94"/>
      <c r="H69" s="94"/>
      <c r="I69" s="94"/>
      <c r="J69" s="94"/>
      <c r="K69" s="94"/>
      <c r="L69" s="19"/>
      <c r="M69" s="94"/>
      <c r="N69" s="104"/>
      <c r="O69" s="104"/>
    </row>
    <row r="70" spans="2:23" ht="23.25" customHeight="1" thickBot="1" x14ac:dyDescent="0.35">
      <c r="B70" s="34"/>
      <c r="C70" s="34"/>
      <c r="D70" s="34"/>
      <c r="E70" s="34"/>
      <c r="F70" s="34"/>
      <c r="G70" s="35"/>
      <c r="H70" s="35"/>
      <c r="I70" s="35"/>
      <c r="J70" s="35"/>
      <c r="K70" s="35"/>
      <c r="L70" s="34"/>
      <c r="M70" s="35"/>
      <c r="N70" s="104"/>
      <c r="O70" s="104"/>
    </row>
    <row r="71" spans="2:23" ht="23.25" customHeight="1" thickBot="1" x14ac:dyDescent="0.35">
      <c r="B71" s="142" t="s">
        <v>43</v>
      </c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4"/>
      <c r="N71" s="104"/>
      <c r="O71" s="104"/>
      <c r="V71" s="1" t="s">
        <v>128</v>
      </c>
      <c r="W71" s="1" t="s">
        <v>129</v>
      </c>
    </row>
    <row r="72" spans="2:23" ht="39" customHeight="1" thickBot="1" x14ac:dyDescent="0.35">
      <c r="B72" s="36" t="s">
        <v>7</v>
      </c>
      <c r="C72" s="24" t="s">
        <v>8</v>
      </c>
      <c r="D72" s="9" t="s">
        <v>9</v>
      </c>
      <c r="E72" s="10" t="s">
        <v>10</v>
      </c>
      <c r="F72" s="9" t="s">
        <v>9</v>
      </c>
      <c r="G72" s="160" t="s">
        <v>11</v>
      </c>
      <c r="H72" s="161"/>
      <c r="I72" s="161"/>
      <c r="J72" s="161"/>
      <c r="K72" s="162"/>
      <c r="L72" s="9" t="s">
        <v>9</v>
      </c>
      <c r="M72" s="126" t="s">
        <v>157</v>
      </c>
      <c r="N72" s="104"/>
      <c r="O72" s="104"/>
      <c r="V72" s="1">
        <v>3</v>
      </c>
      <c r="W72" s="1">
        <v>2.5</v>
      </c>
    </row>
    <row r="73" spans="2:23" ht="48" customHeight="1" thickBot="1" x14ac:dyDescent="0.35">
      <c r="B73" s="37" t="s">
        <v>44</v>
      </c>
      <c r="C73" s="101" t="s">
        <v>25</v>
      </c>
      <c r="D73" s="26">
        <v>661</v>
      </c>
      <c r="E73" s="25">
        <v>4000</v>
      </c>
      <c r="F73" s="166">
        <v>858</v>
      </c>
      <c r="G73" s="184">
        <v>4000</v>
      </c>
      <c r="H73" s="185"/>
      <c r="I73" s="185"/>
      <c r="J73" s="185"/>
      <c r="K73" s="186"/>
      <c r="L73" s="107"/>
      <c r="M73" s="204" t="s">
        <v>154</v>
      </c>
      <c r="N73" s="104"/>
      <c r="O73" s="104"/>
    </row>
    <row r="74" spans="2:23" ht="62.25" customHeight="1" thickBot="1" x14ac:dyDescent="0.35">
      <c r="B74" s="17" t="s">
        <v>134</v>
      </c>
      <c r="C74" s="101" t="s">
        <v>25</v>
      </c>
      <c r="D74" s="26">
        <v>662</v>
      </c>
      <c r="E74" s="25">
        <v>4000</v>
      </c>
      <c r="F74" s="215"/>
      <c r="G74" s="187"/>
      <c r="H74" s="188"/>
      <c r="I74" s="188"/>
      <c r="J74" s="188"/>
      <c r="K74" s="189"/>
      <c r="L74" s="108"/>
      <c r="M74" s="205"/>
      <c r="N74" s="104"/>
      <c r="O74" s="104"/>
      <c r="V74" s="1">
        <f>2500*2.5</f>
        <v>6250</v>
      </c>
    </row>
    <row r="75" spans="2:23" ht="57.75" customHeight="1" thickBot="1" x14ac:dyDescent="0.35">
      <c r="B75" s="17" t="s">
        <v>45</v>
      </c>
      <c r="C75" s="101" t="s">
        <v>25</v>
      </c>
      <c r="D75" s="26">
        <v>650</v>
      </c>
      <c r="E75" s="25">
        <v>4000</v>
      </c>
      <c r="F75" s="215"/>
      <c r="G75" s="187"/>
      <c r="H75" s="188"/>
      <c r="I75" s="188"/>
      <c r="J75" s="188"/>
      <c r="K75" s="189"/>
      <c r="L75" s="108"/>
      <c r="M75" s="205"/>
      <c r="N75" s="104"/>
      <c r="O75" s="104"/>
    </row>
    <row r="76" spans="2:23" ht="54" customHeight="1" thickBot="1" x14ac:dyDescent="0.35">
      <c r="B76" s="17" t="s">
        <v>166</v>
      </c>
      <c r="C76" s="101" t="s">
        <v>25</v>
      </c>
      <c r="D76" s="26">
        <v>796</v>
      </c>
      <c r="E76" s="25">
        <v>4000</v>
      </c>
      <c r="F76" s="167"/>
      <c r="G76" s="190"/>
      <c r="H76" s="191"/>
      <c r="I76" s="191"/>
      <c r="J76" s="191"/>
      <c r="K76" s="192"/>
      <c r="L76" s="109"/>
      <c r="M76" s="206"/>
      <c r="N76" s="104"/>
      <c r="O76" s="104"/>
    </row>
    <row r="77" spans="2:23" ht="45.75" customHeight="1" thickBot="1" x14ac:dyDescent="0.35">
      <c r="B77" s="17" t="s">
        <v>46</v>
      </c>
      <c r="C77" s="101" t="s">
        <v>25</v>
      </c>
      <c r="D77" s="101">
        <v>804</v>
      </c>
      <c r="E77" s="107">
        <v>4000</v>
      </c>
      <c r="F77" s="166">
        <v>858</v>
      </c>
      <c r="G77" s="184">
        <v>4000</v>
      </c>
      <c r="H77" s="185"/>
      <c r="I77" s="185"/>
      <c r="J77" s="185"/>
      <c r="K77" s="186"/>
      <c r="L77" s="107"/>
      <c r="M77" s="204" t="s">
        <v>154</v>
      </c>
      <c r="N77" s="104"/>
      <c r="O77" s="104"/>
    </row>
    <row r="78" spans="2:23" ht="39" customHeight="1" thickBot="1" x14ac:dyDescent="0.35">
      <c r="B78" s="17" t="s">
        <v>47</v>
      </c>
      <c r="C78" s="101" t="s">
        <v>25</v>
      </c>
      <c r="D78" s="101">
        <v>805</v>
      </c>
      <c r="E78" s="107">
        <v>4000</v>
      </c>
      <c r="F78" s="215"/>
      <c r="G78" s="187"/>
      <c r="H78" s="188"/>
      <c r="I78" s="188"/>
      <c r="J78" s="188"/>
      <c r="K78" s="189"/>
      <c r="L78" s="108"/>
      <c r="M78" s="205"/>
      <c r="N78" s="104"/>
      <c r="O78" s="104"/>
    </row>
    <row r="79" spans="2:23" ht="32.4" customHeight="1" thickBot="1" x14ac:dyDescent="0.35">
      <c r="B79" s="17" t="s">
        <v>124</v>
      </c>
      <c r="C79" s="101" t="s">
        <v>25</v>
      </c>
      <c r="D79" s="101">
        <v>663</v>
      </c>
      <c r="E79" s="107">
        <v>4000</v>
      </c>
      <c r="F79" s="215"/>
      <c r="G79" s="187"/>
      <c r="H79" s="188"/>
      <c r="I79" s="188"/>
      <c r="J79" s="188"/>
      <c r="K79" s="189"/>
      <c r="L79" s="108"/>
      <c r="M79" s="205"/>
      <c r="N79" s="104"/>
      <c r="O79" s="104"/>
    </row>
    <row r="80" spans="2:23" ht="29.4" customHeight="1" thickBot="1" x14ac:dyDescent="0.35">
      <c r="B80" s="17" t="s">
        <v>125</v>
      </c>
      <c r="C80" s="101" t="s">
        <v>25</v>
      </c>
      <c r="D80" s="101">
        <v>898</v>
      </c>
      <c r="E80" s="107">
        <v>4000</v>
      </c>
      <c r="F80" s="167"/>
      <c r="G80" s="190"/>
      <c r="H80" s="191"/>
      <c r="I80" s="191"/>
      <c r="J80" s="191"/>
      <c r="K80" s="192"/>
      <c r="L80" s="109"/>
      <c r="M80" s="206"/>
      <c r="N80" s="104"/>
      <c r="O80" s="104"/>
    </row>
    <row r="81" spans="2:23" ht="49.5" customHeight="1" thickBot="1" x14ac:dyDescent="0.35">
      <c r="B81" s="17" t="s">
        <v>48</v>
      </c>
      <c r="C81" s="166" t="s">
        <v>25</v>
      </c>
      <c r="D81" s="106"/>
      <c r="E81" s="92"/>
      <c r="F81" s="172">
        <v>858</v>
      </c>
      <c r="G81" s="175">
        <v>3000</v>
      </c>
      <c r="H81" s="176"/>
      <c r="I81" s="176"/>
      <c r="J81" s="176"/>
      <c r="K81" s="177"/>
      <c r="L81" s="92"/>
      <c r="M81" s="163"/>
      <c r="N81" s="104"/>
      <c r="O81" s="104"/>
    </row>
    <row r="82" spans="2:23" ht="39.75" customHeight="1" thickBot="1" x14ac:dyDescent="0.35">
      <c r="B82" s="17" t="s">
        <v>49</v>
      </c>
      <c r="C82" s="216"/>
      <c r="D82" s="99"/>
      <c r="E82" s="96"/>
      <c r="F82" s="173"/>
      <c r="G82" s="178"/>
      <c r="H82" s="179"/>
      <c r="I82" s="179"/>
      <c r="J82" s="179"/>
      <c r="K82" s="180"/>
      <c r="L82" s="96"/>
      <c r="M82" s="165"/>
      <c r="N82" s="104"/>
      <c r="O82" s="104"/>
    </row>
    <row r="83" spans="2:23" ht="48" customHeight="1" thickBot="1" x14ac:dyDescent="0.35">
      <c r="B83" s="17" t="s">
        <v>50</v>
      </c>
      <c r="C83" s="216"/>
      <c r="D83" s="99"/>
      <c r="E83" s="96"/>
      <c r="F83" s="173"/>
      <c r="G83" s="178"/>
      <c r="H83" s="179"/>
      <c r="I83" s="179"/>
      <c r="J83" s="179"/>
      <c r="K83" s="180"/>
      <c r="L83" s="96"/>
      <c r="M83" s="165"/>
      <c r="N83" s="104"/>
      <c r="O83" s="104"/>
    </row>
    <row r="84" spans="2:23" ht="63" customHeight="1" thickBot="1" x14ac:dyDescent="0.35">
      <c r="B84" s="17" t="s">
        <v>51</v>
      </c>
      <c r="C84" s="216"/>
      <c r="D84" s="99"/>
      <c r="E84" s="96"/>
      <c r="F84" s="173"/>
      <c r="G84" s="178"/>
      <c r="H84" s="179"/>
      <c r="I84" s="179"/>
      <c r="J84" s="179"/>
      <c r="K84" s="180"/>
      <c r="L84" s="96"/>
      <c r="M84" s="165"/>
      <c r="N84" s="104"/>
      <c r="O84" s="104"/>
    </row>
    <row r="85" spans="2:23" ht="37.5" customHeight="1" thickBot="1" x14ac:dyDescent="0.35">
      <c r="B85" s="17" t="s">
        <v>52</v>
      </c>
      <c r="C85" s="216"/>
      <c r="D85" s="99"/>
      <c r="E85" s="96"/>
      <c r="F85" s="173"/>
      <c r="G85" s="178"/>
      <c r="H85" s="179"/>
      <c r="I85" s="179"/>
      <c r="J85" s="179"/>
      <c r="K85" s="180"/>
      <c r="L85" s="96"/>
      <c r="M85" s="165"/>
      <c r="N85" s="104"/>
      <c r="O85" s="104"/>
    </row>
    <row r="86" spans="2:23" ht="36.75" customHeight="1" thickBot="1" x14ac:dyDescent="0.35">
      <c r="B86" s="17" t="s">
        <v>126</v>
      </c>
      <c r="C86" s="216"/>
      <c r="D86" s="99"/>
      <c r="E86" s="96"/>
      <c r="F86" s="173"/>
      <c r="G86" s="178"/>
      <c r="H86" s="179"/>
      <c r="I86" s="179"/>
      <c r="J86" s="179"/>
      <c r="K86" s="180"/>
      <c r="L86" s="96"/>
      <c r="M86" s="165"/>
      <c r="N86" s="104"/>
      <c r="O86" s="104"/>
    </row>
    <row r="87" spans="2:23" ht="53.25" customHeight="1" thickBot="1" x14ac:dyDescent="0.35">
      <c r="B87" s="17" t="s">
        <v>53</v>
      </c>
      <c r="C87" s="217"/>
      <c r="D87" s="100"/>
      <c r="E87" s="93"/>
      <c r="F87" s="174"/>
      <c r="G87" s="181"/>
      <c r="H87" s="182"/>
      <c r="I87" s="182"/>
      <c r="J87" s="182"/>
      <c r="K87" s="183"/>
      <c r="L87" s="93"/>
      <c r="M87" s="164"/>
      <c r="N87" s="104"/>
      <c r="O87" s="104"/>
    </row>
    <row r="88" spans="2:23" ht="91.5" customHeight="1" thickBot="1" x14ac:dyDescent="0.35">
      <c r="B88" s="17" t="s">
        <v>54</v>
      </c>
      <c r="C88" s="26" t="s">
        <v>25</v>
      </c>
      <c r="D88" s="38"/>
      <c r="E88" s="91"/>
      <c r="F88" s="38"/>
      <c r="G88" s="91"/>
      <c r="H88" s="11"/>
      <c r="I88" s="90">
        <v>4000</v>
      </c>
      <c r="J88" s="11"/>
      <c r="K88" s="90"/>
      <c r="L88" s="90">
        <v>858</v>
      </c>
      <c r="M88" s="105" t="s">
        <v>136</v>
      </c>
      <c r="N88" s="104"/>
      <c r="O88" s="104"/>
      <c r="U88" s="1">
        <f>3200*2.5</f>
        <v>8000</v>
      </c>
    </row>
    <row r="89" spans="2:23" ht="23.25" customHeight="1" x14ac:dyDescent="0.3">
      <c r="B89" s="20"/>
      <c r="C89" s="20"/>
      <c r="D89" s="20"/>
      <c r="E89" s="62"/>
      <c r="F89" s="62"/>
      <c r="G89" s="63"/>
      <c r="H89" s="63"/>
      <c r="I89" s="63"/>
      <c r="J89" s="63"/>
      <c r="K89" s="63"/>
      <c r="L89" s="62"/>
      <c r="M89" s="35"/>
      <c r="N89" s="104"/>
      <c r="O89" s="104"/>
    </row>
    <row r="90" spans="2:23" ht="23.25" customHeight="1" x14ac:dyDescent="0.3">
      <c r="B90" s="20"/>
      <c r="C90" s="20"/>
      <c r="D90" s="20"/>
      <c r="E90" s="62"/>
      <c r="F90" s="62"/>
      <c r="G90" s="63"/>
      <c r="H90" s="63"/>
      <c r="I90" s="63"/>
      <c r="J90" s="63"/>
      <c r="K90" s="63"/>
      <c r="L90" s="62"/>
      <c r="M90" s="35"/>
      <c r="N90" s="104"/>
      <c r="O90" s="104"/>
    </row>
    <row r="91" spans="2:23" ht="23.25" customHeight="1" thickBot="1" x14ac:dyDescent="0.35">
      <c r="B91" s="118"/>
      <c r="C91" s="118"/>
      <c r="D91" s="118"/>
      <c r="E91" s="118"/>
      <c r="F91" s="118"/>
      <c r="G91" s="22"/>
      <c r="H91" s="22"/>
      <c r="I91" s="22"/>
      <c r="J91" s="22"/>
      <c r="K91" s="22"/>
      <c r="L91" s="118"/>
      <c r="M91" s="22"/>
      <c r="N91" s="104"/>
      <c r="O91" s="104"/>
    </row>
    <row r="92" spans="2:23" ht="23.25" customHeight="1" thickBot="1" x14ac:dyDescent="0.35">
      <c r="B92" s="142" t="s">
        <v>55</v>
      </c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4"/>
      <c r="N92" s="104"/>
      <c r="O92" s="104"/>
    </row>
    <row r="93" spans="2:23" ht="23.25" customHeight="1" thickBot="1" x14ac:dyDescent="0.35">
      <c r="B93" s="142" t="s">
        <v>56</v>
      </c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4"/>
      <c r="N93" s="104"/>
      <c r="O93" s="104"/>
      <c r="V93" s="1" t="s">
        <v>128</v>
      </c>
      <c r="W93" s="1" t="s">
        <v>129</v>
      </c>
    </row>
    <row r="94" spans="2:23" ht="39" customHeight="1" thickBot="1" x14ac:dyDescent="0.35">
      <c r="B94" s="36" t="s">
        <v>7</v>
      </c>
      <c r="C94" s="24" t="s">
        <v>8</v>
      </c>
      <c r="D94" s="9" t="s">
        <v>9</v>
      </c>
      <c r="E94" s="10" t="s">
        <v>10</v>
      </c>
      <c r="F94" s="9" t="s">
        <v>9</v>
      </c>
      <c r="G94" s="160" t="s">
        <v>11</v>
      </c>
      <c r="H94" s="161"/>
      <c r="I94" s="161"/>
      <c r="J94" s="161"/>
      <c r="K94" s="162"/>
      <c r="L94" s="9" t="s">
        <v>9</v>
      </c>
      <c r="M94" s="126" t="s">
        <v>157</v>
      </c>
      <c r="N94" s="104"/>
      <c r="O94" s="104"/>
      <c r="V94" s="1">
        <v>3</v>
      </c>
      <c r="W94" s="1">
        <v>2.5</v>
      </c>
    </row>
    <row r="95" spans="2:23" ht="43.95" customHeight="1" thickBot="1" x14ac:dyDescent="0.35">
      <c r="B95" s="17" t="s">
        <v>57</v>
      </c>
      <c r="C95" s="106" t="s">
        <v>25</v>
      </c>
      <c r="D95" s="101">
        <v>665</v>
      </c>
      <c r="E95" s="80">
        <v>4000</v>
      </c>
      <c r="F95" s="166">
        <v>858</v>
      </c>
      <c r="G95" s="184">
        <v>4000</v>
      </c>
      <c r="H95" s="185"/>
      <c r="I95" s="185"/>
      <c r="J95" s="185"/>
      <c r="K95" s="186"/>
      <c r="L95" s="166">
        <v>858</v>
      </c>
      <c r="M95" s="163">
        <v>10000</v>
      </c>
      <c r="N95" s="104"/>
      <c r="O95" s="104">
        <f>380*1.6</f>
        <v>608</v>
      </c>
      <c r="P95" s="1">
        <f>320*1.8</f>
        <v>576</v>
      </c>
    </row>
    <row r="96" spans="2:23" ht="58.5" customHeight="1" thickBot="1" x14ac:dyDescent="0.35">
      <c r="B96" s="17" t="s">
        <v>58</v>
      </c>
      <c r="C96" s="106" t="s">
        <v>25</v>
      </c>
      <c r="D96" s="101">
        <v>667</v>
      </c>
      <c r="E96" s="80">
        <v>4000</v>
      </c>
      <c r="F96" s="167"/>
      <c r="G96" s="190"/>
      <c r="H96" s="191"/>
      <c r="I96" s="191"/>
      <c r="J96" s="191"/>
      <c r="K96" s="192"/>
      <c r="L96" s="167"/>
      <c r="M96" s="164"/>
      <c r="N96" s="104"/>
      <c r="O96" s="104"/>
      <c r="U96" s="1">
        <f>4000*2.5</f>
        <v>10000</v>
      </c>
    </row>
    <row r="97" spans="2:16" ht="81" customHeight="1" thickBot="1" x14ac:dyDescent="0.35">
      <c r="B97" s="16" t="s">
        <v>132</v>
      </c>
      <c r="C97" s="106" t="s">
        <v>25</v>
      </c>
      <c r="D97" s="26">
        <v>686</v>
      </c>
      <c r="E97" s="80">
        <v>4000</v>
      </c>
      <c r="F97" s="166">
        <v>858</v>
      </c>
      <c r="G97" s="184">
        <v>4000</v>
      </c>
      <c r="H97" s="185"/>
      <c r="I97" s="185"/>
      <c r="J97" s="185"/>
      <c r="K97" s="186"/>
      <c r="L97" s="166">
        <v>858</v>
      </c>
      <c r="M97" s="163">
        <v>10000</v>
      </c>
      <c r="N97" s="104"/>
      <c r="O97" s="104">
        <f>550*1.6</f>
        <v>880</v>
      </c>
      <c r="P97" s="1">
        <f>650*1.8</f>
        <v>1170</v>
      </c>
    </row>
    <row r="98" spans="2:16" ht="46.5" customHeight="1" thickBot="1" x14ac:dyDescent="0.35">
      <c r="B98" s="18" t="s">
        <v>59</v>
      </c>
      <c r="C98" s="106" t="s">
        <v>25</v>
      </c>
      <c r="D98" s="83">
        <v>879</v>
      </c>
      <c r="E98" s="80">
        <v>4000</v>
      </c>
      <c r="F98" s="193"/>
      <c r="G98" s="190"/>
      <c r="H98" s="191"/>
      <c r="I98" s="191"/>
      <c r="J98" s="191"/>
      <c r="K98" s="192"/>
      <c r="L98" s="167"/>
      <c r="M98" s="164"/>
      <c r="N98" s="104"/>
      <c r="O98" s="104"/>
    </row>
    <row r="99" spans="2:16" ht="60.75" customHeight="1" thickBot="1" x14ac:dyDescent="0.35">
      <c r="B99" s="82" t="s">
        <v>163</v>
      </c>
      <c r="C99" s="85" t="s">
        <v>25</v>
      </c>
      <c r="D99" s="86" t="s">
        <v>111</v>
      </c>
      <c r="E99" s="87">
        <v>6000</v>
      </c>
      <c r="F99" s="81">
        <v>858</v>
      </c>
      <c r="G99" s="168">
        <v>5000</v>
      </c>
      <c r="H99" s="169"/>
      <c r="I99" s="169"/>
      <c r="J99" s="169"/>
      <c r="K99" s="170"/>
      <c r="L99" s="42"/>
      <c r="M99" s="43"/>
      <c r="N99" s="104"/>
      <c r="O99" s="104"/>
      <c r="P99" s="1">
        <f>910*1.8</f>
        <v>1638</v>
      </c>
    </row>
    <row r="100" spans="2:16" ht="60.75" customHeight="1" thickBot="1" x14ac:dyDescent="0.35">
      <c r="B100" s="82" t="s">
        <v>164</v>
      </c>
      <c r="C100" s="85" t="s">
        <v>25</v>
      </c>
      <c r="D100" s="135" t="s">
        <v>147</v>
      </c>
      <c r="E100" s="87">
        <v>8000</v>
      </c>
      <c r="F100" s="81">
        <v>858</v>
      </c>
      <c r="G100" s="168">
        <v>7000</v>
      </c>
      <c r="H100" s="169"/>
      <c r="I100" s="169"/>
      <c r="J100" s="169"/>
      <c r="K100" s="170"/>
      <c r="L100" s="42"/>
      <c r="M100" s="43"/>
      <c r="N100" s="104"/>
      <c r="O100" s="104"/>
    </row>
    <row r="101" spans="2:16" ht="57.75" customHeight="1" thickBot="1" x14ac:dyDescent="0.35">
      <c r="B101" s="82" t="s">
        <v>121</v>
      </c>
      <c r="C101" s="85" t="s">
        <v>25</v>
      </c>
      <c r="D101" s="86" t="s">
        <v>110</v>
      </c>
      <c r="E101" s="87">
        <v>6000</v>
      </c>
      <c r="F101" s="81">
        <v>858</v>
      </c>
      <c r="G101" s="168">
        <v>5000</v>
      </c>
      <c r="H101" s="169"/>
      <c r="I101" s="169"/>
      <c r="J101" s="169"/>
      <c r="K101" s="170"/>
      <c r="L101" s="42"/>
      <c r="M101" s="43"/>
      <c r="N101" s="104"/>
      <c r="O101" s="104"/>
    </row>
    <row r="102" spans="2:16" ht="105.75" customHeight="1" thickBot="1" x14ac:dyDescent="0.35">
      <c r="B102" s="82" t="s">
        <v>160</v>
      </c>
      <c r="C102" s="85" t="s">
        <v>25</v>
      </c>
      <c r="D102" s="86" t="s">
        <v>111</v>
      </c>
      <c r="E102" s="87"/>
      <c r="F102" s="81">
        <v>858</v>
      </c>
      <c r="G102" s="168">
        <v>3000</v>
      </c>
      <c r="H102" s="169"/>
      <c r="I102" s="169"/>
      <c r="J102" s="169"/>
      <c r="K102" s="170"/>
      <c r="L102" s="26"/>
      <c r="M102" s="44"/>
      <c r="N102" s="104"/>
      <c r="O102" s="104"/>
      <c r="P102" s="1">
        <f>140*1.8</f>
        <v>252</v>
      </c>
    </row>
    <row r="103" spans="2:16" ht="37.5" customHeight="1" thickBot="1" x14ac:dyDescent="0.35">
      <c r="B103" s="39" t="s">
        <v>118</v>
      </c>
      <c r="C103" s="99" t="s">
        <v>25</v>
      </c>
      <c r="D103" s="30" t="s">
        <v>111</v>
      </c>
      <c r="E103" s="84">
        <v>2000</v>
      </c>
      <c r="F103" s="166">
        <v>858</v>
      </c>
      <c r="G103" s="184">
        <f>1200*W94</f>
        <v>3000</v>
      </c>
      <c r="H103" s="185"/>
      <c r="I103" s="185"/>
      <c r="J103" s="185"/>
      <c r="K103" s="186"/>
      <c r="L103" s="101"/>
      <c r="M103" s="163"/>
      <c r="N103" s="104"/>
      <c r="O103" s="104">
        <f>280*1.6</f>
        <v>448</v>
      </c>
    </row>
    <row r="104" spans="2:16" ht="37.5" customHeight="1" thickBot="1" x14ac:dyDescent="0.35">
      <c r="B104" s="39" t="s">
        <v>122</v>
      </c>
      <c r="C104" s="106" t="s">
        <v>25</v>
      </c>
      <c r="D104" s="10" t="s">
        <v>112</v>
      </c>
      <c r="E104" s="27">
        <f>1000*V94</f>
        <v>3000</v>
      </c>
      <c r="F104" s="215"/>
      <c r="G104" s="187"/>
      <c r="H104" s="188"/>
      <c r="I104" s="188"/>
      <c r="J104" s="188"/>
      <c r="K104" s="189"/>
      <c r="L104" s="103"/>
      <c r="M104" s="165"/>
      <c r="N104" s="104"/>
      <c r="O104" s="104"/>
    </row>
    <row r="105" spans="2:16" ht="40.5" customHeight="1" thickBot="1" x14ac:dyDescent="0.35">
      <c r="B105" s="45" t="s">
        <v>120</v>
      </c>
      <c r="C105" s="12" t="s">
        <v>25</v>
      </c>
      <c r="D105" s="10" t="s">
        <v>111</v>
      </c>
      <c r="E105" s="40">
        <v>2000</v>
      </c>
      <c r="F105" s="215"/>
      <c r="G105" s="187"/>
      <c r="H105" s="188"/>
      <c r="I105" s="188"/>
      <c r="J105" s="188"/>
      <c r="K105" s="189"/>
      <c r="L105" s="103"/>
      <c r="M105" s="165"/>
      <c r="N105" s="104"/>
      <c r="O105" s="104"/>
    </row>
    <row r="106" spans="2:16" ht="40.5" customHeight="1" thickBot="1" x14ac:dyDescent="0.35">
      <c r="B106" s="45" t="s">
        <v>119</v>
      </c>
      <c r="C106" s="12" t="s">
        <v>25</v>
      </c>
      <c r="D106" s="131" t="s">
        <v>113</v>
      </c>
      <c r="E106" s="77">
        <f>1000*V94</f>
        <v>3000</v>
      </c>
      <c r="F106" s="167"/>
      <c r="G106" s="190"/>
      <c r="H106" s="191"/>
      <c r="I106" s="191"/>
      <c r="J106" s="191"/>
      <c r="K106" s="192"/>
      <c r="L106" s="102"/>
      <c r="M106" s="164"/>
      <c r="N106" s="104"/>
      <c r="O106" s="104">
        <f>230*1.8</f>
        <v>414</v>
      </c>
    </row>
    <row r="107" spans="2:16" ht="23.25" customHeight="1" x14ac:dyDescent="0.3">
      <c r="B107" s="33"/>
      <c r="C107" s="33"/>
      <c r="D107" s="33"/>
      <c r="E107" s="20"/>
      <c r="F107" s="88"/>
      <c r="G107" s="46"/>
      <c r="H107" s="46"/>
      <c r="I107" s="46"/>
      <c r="J107" s="46"/>
      <c r="K107" s="46"/>
      <c r="L107" s="88"/>
      <c r="M107" s="21"/>
      <c r="N107" s="104"/>
      <c r="O107" s="104"/>
    </row>
    <row r="108" spans="2:16" ht="23.25" customHeight="1" thickBot="1" x14ac:dyDescent="0.35">
      <c r="B108" s="47"/>
      <c r="C108" s="47"/>
      <c r="D108" s="47"/>
      <c r="E108" s="47"/>
      <c r="F108" s="89"/>
      <c r="G108" s="48"/>
      <c r="H108" s="48"/>
      <c r="I108" s="48"/>
      <c r="J108" s="48"/>
      <c r="K108" s="48"/>
      <c r="L108" s="89"/>
      <c r="M108" s="48"/>
      <c r="N108" s="4"/>
      <c r="O108" s="104"/>
    </row>
    <row r="109" spans="2:16" ht="42.75" customHeight="1" thickBot="1" x14ac:dyDescent="0.35">
      <c r="B109" s="97" t="s">
        <v>60</v>
      </c>
      <c r="C109" s="114" t="s">
        <v>8</v>
      </c>
      <c r="D109" s="10" t="s">
        <v>9</v>
      </c>
      <c r="E109" s="10" t="s">
        <v>10</v>
      </c>
      <c r="F109" s="10" t="s">
        <v>9</v>
      </c>
      <c r="G109" s="160" t="s">
        <v>11</v>
      </c>
      <c r="H109" s="161"/>
      <c r="I109" s="161"/>
      <c r="J109" s="161"/>
      <c r="K109" s="162"/>
      <c r="L109" s="10" t="s">
        <v>9</v>
      </c>
      <c r="M109" s="126" t="s">
        <v>157</v>
      </c>
      <c r="N109" s="4"/>
      <c r="O109" s="104"/>
    </row>
    <row r="110" spans="2:16" ht="23.25" customHeight="1" x14ac:dyDescent="0.3">
      <c r="B110" s="49" t="s">
        <v>61</v>
      </c>
      <c r="C110" s="172" t="s">
        <v>25</v>
      </c>
      <c r="D110" s="49"/>
      <c r="E110" s="172"/>
      <c r="F110" s="172">
        <v>858</v>
      </c>
      <c r="G110" s="175">
        <v>2000</v>
      </c>
      <c r="H110" s="176"/>
      <c r="I110" s="176"/>
      <c r="J110" s="176"/>
      <c r="K110" s="177"/>
      <c r="L110" s="106"/>
      <c r="M110" s="163"/>
      <c r="N110" s="104"/>
      <c r="O110" s="104"/>
    </row>
    <row r="111" spans="2:16" ht="23.25" customHeight="1" x14ac:dyDescent="0.3">
      <c r="B111" s="50" t="s">
        <v>62</v>
      </c>
      <c r="C111" s="173"/>
      <c r="D111" s="50"/>
      <c r="E111" s="173"/>
      <c r="F111" s="173"/>
      <c r="G111" s="178"/>
      <c r="H111" s="179"/>
      <c r="I111" s="179"/>
      <c r="J111" s="179"/>
      <c r="K111" s="180"/>
      <c r="L111" s="99"/>
      <c r="M111" s="165"/>
      <c r="N111" s="104"/>
      <c r="O111" s="104"/>
    </row>
    <row r="112" spans="2:16" ht="23.25" customHeight="1" x14ac:dyDescent="0.3">
      <c r="B112" s="50" t="s">
        <v>63</v>
      </c>
      <c r="C112" s="173"/>
      <c r="D112" s="50"/>
      <c r="E112" s="173"/>
      <c r="F112" s="173"/>
      <c r="G112" s="178"/>
      <c r="H112" s="179"/>
      <c r="I112" s="179"/>
      <c r="J112" s="179"/>
      <c r="K112" s="180"/>
      <c r="L112" s="99"/>
      <c r="M112" s="165"/>
      <c r="N112" s="104"/>
      <c r="O112" s="104"/>
    </row>
    <row r="113" spans="2:23" ht="23.25" customHeight="1" x14ac:dyDescent="0.3">
      <c r="B113" s="50" t="s">
        <v>64</v>
      </c>
      <c r="C113" s="173"/>
      <c r="D113" s="50"/>
      <c r="E113" s="173"/>
      <c r="F113" s="173"/>
      <c r="G113" s="178"/>
      <c r="H113" s="179"/>
      <c r="I113" s="179"/>
      <c r="J113" s="179"/>
      <c r="K113" s="180"/>
      <c r="L113" s="99"/>
      <c r="M113" s="165"/>
      <c r="N113" s="104"/>
      <c r="O113" s="104">
        <f>140*1.8</f>
        <v>252</v>
      </c>
    </row>
    <row r="114" spans="2:23" ht="23.25" customHeight="1" thickBot="1" x14ac:dyDescent="0.35">
      <c r="B114" s="51" t="s">
        <v>65</v>
      </c>
      <c r="C114" s="174"/>
      <c r="D114" s="51"/>
      <c r="E114" s="174"/>
      <c r="F114" s="174"/>
      <c r="G114" s="181"/>
      <c r="H114" s="182"/>
      <c r="I114" s="182"/>
      <c r="J114" s="182"/>
      <c r="K114" s="183"/>
      <c r="L114" s="99"/>
      <c r="M114" s="165"/>
      <c r="N114" s="104"/>
      <c r="O114" s="104"/>
    </row>
    <row r="115" spans="2:23" ht="23.25" customHeight="1" thickBot="1" x14ac:dyDescent="0.35">
      <c r="B115" s="17" t="s">
        <v>66</v>
      </c>
      <c r="C115" s="12" t="s">
        <v>25</v>
      </c>
      <c r="D115" s="17"/>
      <c r="E115" s="65"/>
      <c r="F115" s="12">
        <v>858</v>
      </c>
      <c r="G115" s="159">
        <v>9000</v>
      </c>
      <c r="H115" s="157"/>
      <c r="I115" s="157"/>
      <c r="J115" s="157"/>
      <c r="K115" s="158"/>
      <c r="L115" s="99"/>
      <c r="M115" s="165"/>
      <c r="N115" s="104"/>
      <c r="O115" s="104">
        <f>420*1.8</f>
        <v>756</v>
      </c>
    </row>
    <row r="116" spans="2:23" ht="23.25" customHeight="1" thickBot="1" x14ac:dyDescent="0.35">
      <c r="B116" s="79" t="s">
        <v>67</v>
      </c>
      <c r="C116" s="106" t="s">
        <v>25</v>
      </c>
      <c r="D116" s="17"/>
      <c r="E116" s="65"/>
      <c r="F116" s="12">
        <v>858</v>
      </c>
      <c r="G116" s="159">
        <v>4000</v>
      </c>
      <c r="H116" s="157"/>
      <c r="I116" s="157"/>
      <c r="J116" s="157"/>
      <c r="K116" s="158"/>
      <c r="L116" s="99"/>
      <c r="M116" s="165"/>
      <c r="N116" s="104"/>
      <c r="O116" s="104"/>
    </row>
    <row r="117" spans="2:23" ht="23.25" customHeight="1" thickBot="1" x14ac:dyDescent="0.35">
      <c r="B117" s="17" t="s">
        <v>68</v>
      </c>
      <c r="C117" s="12" t="s">
        <v>25</v>
      </c>
      <c r="D117" s="45"/>
      <c r="E117" s="134"/>
      <c r="F117" s="12">
        <v>858</v>
      </c>
      <c r="G117" s="181">
        <v>4000</v>
      </c>
      <c r="H117" s="182"/>
      <c r="I117" s="182"/>
      <c r="J117" s="182"/>
      <c r="K117" s="183"/>
      <c r="L117" s="100"/>
      <c r="M117" s="164"/>
      <c r="N117" s="104"/>
      <c r="O117" s="104"/>
    </row>
    <row r="118" spans="2:23" ht="48" customHeight="1" x14ac:dyDescent="0.3">
      <c r="B118" s="88"/>
      <c r="C118" s="88"/>
      <c r="D118" s="88"/>
      <c r="E118" s="20"/>
      <c r="F118" s="14"/>
      <c r="G118" s="95"/>
      <c r="H118" s="95"/>
      <c r="I118" s="95"/>
      <c r="J118" s="95"/>
      <c r="K118" s="95"/>
      <c r="L118" s="14"/>
      <c r="M118" s="21"/>
      <c r="N118" s="104"/>
      <c r="O118" s="104"/>
    </row>
    <row r="119" spans="2:23" ht="23.25" customHeight="1" thickBot="1" x14ac:dyDescent="0.35">
      <c r="B119" s="171" t="s">
        <v>69</v>
      </c>
      <c r="C119" s="171"/>
      <c r="D119" s="171"/>
      <c r="E119" s="171"/>
      <c r="F119" s="171"/>
      <c r="G119" s="171"/>
      <c r="H119" s="171"/>
      <c r="I119" s="171"/>
      <c r="J119" s="171"/>
      <c r="K119" s="171"/>
      <c r="L119" s="171"/>
      <c r="M119" s="171"/>
      <c r="N119" s="104"/>
      <c r="O119" s="104"/>
      <c r="V119" s="1" t="s">
        <v>128</v>
      </c>
      <c r="W119" s="1" t="s">
        <v>129</v>
      </c>
    </row>
    <row r="120" spans="2:23" ht="42.75" customHeight="1" thickBot="1" x14ac:dyDescent="0.35">
      <c r="B120" s="9" t="s">
        <v>7</v>
      </c>
      <c r="C120" s="24" t="s">
        <v>8</v>
      </c>
      <c r="D120" s="9" t="s">
        <v>9</v>
      </c>
      <c r="E120" s="10" t="s">
        <v>10</v>
      </c>
      <c r="F120" s="9" t="s">
        <v>9</v>
      </c>
      <c r="G120" s="160" t="s">
        <v>11</v>
      </c>
      <c r="H120" s="161"/>
      <c r="I120" s="161"/>
      <c r="J120" s="161"/>
      <c r="K120" s="162"/>
      <c r="L120" s="9" t="s">
        <v>9</v>
      </c>
      <c r="M120" s="126" t="s">
        <v>157</v>
      </c>
      <c r="N120" s="104"/>
      <c r="O120" s="104"/>
      <c r="V120" s="1">
        <v>3</v>
      </c>
      <c r="W120" s="1">
        <v>2.5</v>
      </c>
    </row>
    <row r="121" spans="2:23" ht="41.25" customHeight="1" x14ac:dyDescent="0.3">
      <c r="B121" s="243" t="s">
        <v>155</v>
      </c>
      <c r="C121" s="172" t="s">
        <v>25</v>
      </c>
      <c r="D121" s="49"/>
      <c r="E121" s="172"/>
      <c r="F121" s="172">
        <v>858</v>
      </c>
      <c r="G121" s="175">
        <v>2000</v>
      </c>
      <c r="H121" s="176"/>
      <c r="I121" s="176"/>
      <c r="J121" s="176"/>
      <c r="K121" s="177"/>
      <c r="L121" s="106"/>
      <c r="M121" s="163"/>
      <c r="N121" s="104"/>
      <c r="O121" s="104"/>
    </row>
    <row r="122" spans="2:23" ht="23.25" customHeight="1" thickBot="1" x14ac:dyDescent="0.35">
      <c r="B122" s="244"/>
      <c r="C122" s="174"/>
      <c r="D122" s="51"/>
      <c r="E122" s="174"/>
      <c r="F122" s="174"/>
      <c r="G122" s="181"/>
      <c r="H122" s="182"/>
      <c r="I122" s="182"/>
      <c r="J122" s="182"/>
      <c r="K122" s="183"/>
      <c r="L122" s="99"/>
      <c r="M122" s="165"/>
      <c r="N122" s="104"/>
      <c r="O122" s="104"/>
    </row>
    <row r="123" spans="2:23" ht="33" customHeight="1" x14ac:dyDescent="0.3">
      <c r="B123" s="78" t="s">
        <v>70</v>
      </c>
      <c r="C123" s="172" t="s">
        <v>25</v>
      </c>
      <c r="D123" s="78"/>
      <c r="E123" s="172"/>
      <c r="F123" s="172">
        <v>858</v>
      </c>
      <c r="G123" s="178">
        <f>2800*W120</f>
        <v>7000</v>
      </c>
      <c r="H123" s="179"/>
      <c r="I123" s="179"/>
      <c r="J123" s="179"/>
      <c r="K123" s="180"/>
      <c r="L123" s="99"/>
      <c r="M123" s="165"/>
      <c r="N123" s="104"/>
      <c r="O123" s="104">
        <f>560*1.8</f>
        <v>1008</v>
      </c>
    </row>
    <row r="124" spans="2:23" ht="23.25" customHeight="1" x14ac:dyDescent="0.3">
      <c r="B124" s="79" t="s">
        <v>71</v>
      </c>
      <c r="C124" s="173"/>
      <c r="D124" s="79"/>
      <c r="E124" s="173"/>
      <c r="F124" s="173"/>
      <c r="G124" s="178"/>
      <c r="H124" s="179"/>
      <c r="I124" s="179"/>
      <c r="J124" s="179"/>
      <c r="K124" s="180"/>
      <c r="L124" s="99"/>
      <c r="M124" s="165"/>
      <c r="N124" s="104"/>
      <c r="O124" s="104"/>
    </row>
    <row r="125" spans="2:23" ht="23.25" customHeight="1" thickBot="1" x14ac:dyDescent="0.35">
      <c r="B125" s="45" t="s">
        <v>72</v>
      </c>
      <c r="C125" s="174"/>
      <c r="D125" s="45"/>
      <c r="E125" s="174"/>
      <c r="F125" s="174"/>
      <c r="G125" s="181"/>
      <c r="H125" s="182"/>
      <c r="I125" s="182"/>
      <c r="J125" s="182"/>
      <c r="K125" s="183"/>
      <c r="L125" s="100"/>
      <c r="M125" s="164"/>
      <c r="N125" s="104"/>
      <c r="O125" s="104"/>
    </row>
    <row r="126" spans="2:23" ht="23.25" customHeight="1" x14ac:dyDescent="0.3">
      <c r="B126" s="33"/>
      <c r="C126" s="33"/>
      <c r="D126" s="33"/>
      <c r="E126" s="20"/>
      <c r="F126" s="14"/>
      <c r="G126" s="95"/>
      <c r="H126" s="95"/>
      <c r="I126" s="95"/>
      <c r="J126" s="95"/>
      <c r="K126" s="95"/>
      <c r="L126" s="14"/>
      <c r="M126" s="95"/>
      <c r="N126" s="104"/>
      <c r="O126" s="104"/>
    </row>
    <row r="127" spans="2:23" ht="23.25" customHeight="1" thickBot="1" x14ac:dyDescent="0.35">
      <c r="B127" s="171" t="s">
        <v>73</v>
      </c>
      <c r="C127" s="171"/>
      <c r="D127" s="171"/>
      <c r="E127" s="171"/>
      <c r="F127" s="171"/>
      <c r="G127" s="171"/>
      <c r="H127" s="171"/>
      <c r="I127" s="171"/>
      <c r="J127" s="171"/>
      <c r="K127" s="171"/>
      <c r="L127" s="171"/>
      <c r="M127" s="171"/>
      <c r="N127" s="104"/>
      <c r="O127" s="104"/>
    </row>
    <row r="128" spans="2:23" ht="37.5" customHeight="1" thickBot="1" x14ac:dyDescent="0.35">
      <c r="B128" s="9" t="s">
        <v>7</v>
      </c>
      <c r="C128" s="24" t="s">
        <v>8</v>
      </c>
      <c r="D128" s="9" t="s">
        <v>9</v>
      </c>
      <c r="E128" s="10" t="s">
        <v>10</v>
      </c>
      <c r="F128" s="9" t="s">
        <v>9</v>
      </c>
      <c r="G128" s="198" t="s">
        <v>11</v>
      </c>
      <c r="H128" s="199"/>
      <c r="I128" s="199"/>
      <c r="J128" s="199"/>
      <c r="K128" s="200"/>
      <c r="L128" s="9" t="s">
        <v>9</v>
      </c>
      <c r="M128" s="126" t="s">
        <v>157</v>
      </c>
      <c r="N128" s="104"/>
      <c r="O128" s="104"/>
    </row>
    <row r="129" spans="2:16" ht="23.25" customHeight="1" thickBot="1" x14ac:dyDescent="0.35">
      <c r="B129" s="52" t="s">
        <v>74</v>
      </c>
      <c r="C129" s="12" t="s">
        <v>25</v>
      </c>
      <c r="D129" s="52"/>
      <c r="E129" s="12"/>
      <c r="F129" s="132">
        <v>858</v>
      </c>
      <c r="G129" s="196">
        <v>500</v>
      </c>
      <c r="H129" s="197"/>
      <c r="I129" s="197"/>
      <c r="J129" s="197"/>
      <c r="K129" s="197"/>
      <c r="L129" s="133"/>
      <c r="M129" s="90"/>
      <c r="N129" s="104"/>
      <c r="O129" s="104">
        <f>30*1.8</f>
        <v>54</v>
      </c>
    </row>
    <row r="130" spans="2:16" ht="23.25" customHeight="1" x14ac:dyDescent="0.3">
      <c r="B130" s="47"/>
      <c r="C130" s="47"/>
      <c r="D130" s="47"/>
      <c r="E130" s="47"/>
      <c r="F130" s="47"/>
      <c r="G130" s="72"/>
      <c r="H130" s="72"/>
      <c r="I130" s="72"/>
      <c r="J130" s="72"/>
      <c r="K130" s="72"/>
      <c r="L130" s="47"/>
      <c r="M130" s="47"/>
      <c r="N130" s="194"/>
      <c r="O130" s="194"/>
    </row>
    <row r="131" spans="2:16" ht="23.25" customHeight="1" x14ac:dyDescent="0.3">
      <c r="B131" s="47"/>
      <c r="C131" s="47"/>
      <c r="D131" s="47"/>
      <c r="E131" s="47"/>
      <c r="F131" s="47"/>
      <c r="G131" s="72"/>
      <c r="H131" s="72"/>
      <c r="I131" s="72"/>
      <c r="J131" s="72"/>
      <c r="K131" s="72"/>
      <c r="L131" s="47"/>
      <c r="M131" s="47"/>
      <c r="N131" s="194"/>
      <c r="O131" s="194"/>
    </row>
    <row r="132" spans="2:16" ht="23.25" customHeight="1" thickBot="1" x14ac:dyDescent="0.35">
      <c r="B132" s="195" t="s">
        <v>75</v>
      </c>
      <c r="C132" s="195"/>
      <c r="D132" s="195"/>
      <c r="E132" s="195"/>
      <c r="F132" s="195"/>
      <c r="G132" s="195"/>
      <c r="H132" s="195"/>
      <c r="I132" s="195"/>
      <c r="J132" s="195"/>
      <c r="K132" s="195"/>
      <c r="L132" s="195"/>
      <c r="M132" s="195"/>
      <c r="N132" s="194"/>
      <c r="O132" s="194"/>
    </row>
    <row r="133" spans="2:16" ht="23.25" customHeight="1" thickBot="1" x14ac:dyDescent="0.35">
      <c r="B133" s="142" t="s">
        <v>76</v>
      </c>
      <c r="C133" s="143"/>
      <c r="D133" s="143"/>
      <c r="E133" s="143"/>
      <c r="F133" s="143"/>
      <c r="G133" s="143"/>
      <c r="H133" s="143"/>
      <c r="I133" s="143"/>
      <c r="J133" s="143"/>
      <c r="K133" s="143"/>
      <c r="L133" s="143"/>
      <c r="M133" s="144"/>
      <c r="N133" s="194"/>
      <c r="O133" s="194"/>
    </row>
    <row r="134" spans="2:16" ht="39" customHeight="1" thickBot="1" x14ac:dyDescent="0.35">
      <c r="B134" s="9" t="s">
        <v>7</v>
      </c>
      <c r="C134" s="24" t="s">
        <v>8</v>
      </c>
      <c r="D134" s="9" t="s">
        <v>9</v>
      </c>
      <c r="E134" s="10" t="s">
        <v>10</v>
      </c>
      <c r="F134" s="9" t="s">
        <v>9</v>
      </c>
      <c r="G134" s="160" t="s">
        <v>11</v>
      </c>
      <c r="H134" s="161"/>
      <c r="I134" s="161"/>
      <c r="J134" s="161"/>
      <c r="K134" s="162"/>
      <c r="L134" s="9" t="s">
        <v>9</v>
      </c>
      <c r="M134" s="126" t="s">
        <v>157</v>
      </c>
      <c r="N134" s="104"/>
      <c r="O134" s="104"/>
    </row>
    <row r="135" spans="2:16" ht="23.25" customHeight="1" thickBot="1" x14ac:dyDescent="0.35">
      <c r="B135" s="78" t="s">
        <v>77</v>
      </c>
      <c r="C135" s="53" t="s">
        <v>25</v>
      </c>
      <c r="D135" s="26"/>
      <c r="E135" s="54"/>
      <c r="F135" s="53">
        <v>858</v>
      </c>
      <c r="G135" s="159">
        <v>5000</v>
      </c>
      <c r="H135" s="157"/>
      <c r="I135" s="157"/>
      <c r="J135" s="157"/>
      <c r="K135" s="157"/>
      <c r="L135" s="12"/>
      <c r="M135" s="110"/>
      <c r="N135" s="104"/>
      <c r="O135" s="104"/>
    </row>
    <row r="136" spans="2:16" ht="58.5" customHeight="1" thickBot="1" x14ac:dyDescent="0.35">
      <c r="B136" s="17" t="s">
        <v>148</v>
      </c>
      <c r="C136" s="53" t="s">
        <v>25</v>
      </c>
      <c r="D136" s="102"/>
      <c r="E136" s="55"/>
      <c r="F136" s="53">
        <v>858</v>
      </c>
      <c r="G136" s="159">
        <v>5000</v>
      </c>
      <c r="H136" s="157"/>
      <c r="I136" s="157"/>
      <c r="J136" s="157"/>
      <c r="K136" s="157"/>
      <c r="L136" s="12"/>
      <c r="M136" s="110"/>
      <c r="N136" s="5" t="s">
        <v>78</v>
      </c>
      <c r="O136" s="104"/>
      <c r="P136" s="1">
        <f>280*1.8</f>
        <v>504</v>
      </c>
    </row>
    <row r="137" spans="2:16" ht="57" customHeight="1" thickBot="1" x14ac:dyDescent="0.35">
      <c r="B137" s="17" t="s">
        <v>149</v>
      </c>
      <c r="C137" s="53" t="s">
        <v>25</v>
      </c>
      <c r="D137" s="26"/>
      <c r="E137" s="54"/>
      <c r="F137" s="53">
        <v>858</v>
      </c>
      <c r="G137" s="159">
        <v>10000</v>
      </c>
      <c r="H137" s="157"/>
      <c r="I137" s="157"/>
      <c r="J137" s="157"/>
      <c r="K137" s="157"/>
      <c r="L137" s="12"/>
      <c r="M137" s="110"/>
      <c r="N137" s="104">
        <f>560*1.8</f>
        <v>1008</v>
      </c>
      <c r="O137" s="104"/>
    </row>
    <row r="138" spans="2:16" ht="46.5" customHeight="1" thickBot="1" x14ac:dyDescent="0.35">
      <c r="B138" s="17" t="s">
        <v>79</v>
      </c>
      <c r="C138" s="53" t="s">
        <v>25</v>
      </c>
      <c r="D138" s="26"/>
      <c r="E138" s="54"/>
      <c r="F138" s="53">
        <v>858</v>
      </c>
      <c r="G138" s="159">
        <v>5000</v>
      </c>
      <c r="H138" s="157"/>
      <c r="I138" s="157"/>
      <c r="J138" s="157"/>
      <c r="K138" s="157"/>
      <c r="L138" s="12"/>
      <c r="M138" s="110"/>
      <c r="N138" s="104"/>
      <c r="O138" s="104"/>
    </row>
    <row r="139" spans="2:16" ht="29.25" customHeight="1" thickBot="1" x14ac:dyDescent="0.35">
      <c r="B139" s="17" t="s">
        <v>80</v>
      </c>
      <c r="C139" s="53" t="s">
        <v>25</v>
      </c>
      <c r="D139" s="101"/>
      <c r="E139" s="56"/>
      <c r="F139" s="53">
        <v>858</v>
      </c>
      <c r="G139" s="159">
        <v>5000</v>
      </c>
      <c r="H139" s="157"/>
      <c r="I139" s="157"/>
      <c r="J139" s="157"/>
      <c r="K139" s="157"/>
      <c r="L139" s="106"/>
      <c r="M139" s="116"/>
      <c r="N139" s="104">
        <f>280*1.8</f>
        <v>504</v>
      </c>
      <c r="O139" s="104"/>
    </row>
    <row r="140" spans="2:16" ht="36.75" customHeight="1" thickBot="1" x14ac:dyDescent="0.35">
      <c r="B140" s="52" t="s">
        <v>81</v>
      </c>
      <c r="C140" s="53" t="s">
        <v>25</v>
      </c>
      <c r="D140" s="26"/>
      <c r="E140" s="57"/>
      <c r="F140" s="53">
        <v>858</v>
      </c>
      <c r="G140" s="159">
        <v>5000</v>
      </c>
      <c r="H140" s="157"/>
      <c r="I140" s="157"/>
      <c r="J140" s="157"/>
      <c r="K140" s="157"/>
      <c r="L140" s="12"/>
      <c r="M140" s="110"/>
      <c r="N140" s="104"/>
      <c r="O140" s="104"/>
    </row>
    <row r="141" spans="2:16" ht="33" customHeight="1" thickBot="1" x14ac:dyDescent="0.35">
      <c r="B141" s="52" t="s">
        <v>137</v>
      </c>
      <c r="C141" s="53" t="s">
        <v>25</v>
      </c>
      <c r="D141" s="26"/>
      <c r="E141" s="57"/>
      <c r="F141" s="53">
        <v>858</v>
      </c>
      <c r="G141" s="159">
        <v>5000</v>
      </c>
      <c r="H141" s="157"/>
      <c r="I141" s="157"/>
      <c r="J141" s="157"/>
      <c r="K141" s="157"/>
      <c r="L141" s="12"/>
      <c r="M141" s="110"/>
      <c r="N141" s="104">
        <f>280*1.8</f>
        <v>504</v>
      </c>
      <c r="O141" s="104"/>
    </row>
    <row r="142" spans="2:16" ht="23.25" customHeight="1" thickBot="1" x14ac:dyDescent="0.35">
      <c r="B142" s="50" t="s">
        <v>138</v>
      </c>
      <c r="C142" s="53" t="s">
        <v>25</v>
      </c>
      <c r="D142" s="26"/>
      <c r="E142" s="57"/>
      <c r="F142" s="53">
        <v>858</v>
      </c>
      <c r="G142" s="175">
        <v>7000</v>
      </c>
      <c r="H142" s="176"/>
      <c r="I142" s="176"/>
      <c r="J142" s="176"/>
      <c r="K142" s="176"/>
      <c r="L142" s="106"/>
      <c r="M142" s="116"/>
      <c r="N142" s="104">
        <f>560*1.8</f>
        <v>1008</v>
      </c>
      <c r="O142" s="104"/>
    </row>
    <row r="143" spans="2:16" ht="57" customHeight="1" thickBot="1" x14ac:dyDescent="0.35">
      <c r="B143" s="17" t="s">
        <v>82</v>
      </c>
      <c r="C143" s="53" t="s">
        <v>25</v>
      </c>
      <c r="D143" s="26"/>
      <c r="E143" s="57"/>
      <c r="F143" s="127">
        <v>858</v>
      </c>
      <c r="G143" s="175">
        <v>5000</v>
      </c>
      <c r="H143" s="201"/>
      <c r="I143" s="201"/>
      <c r="J143" s="201"/>
      <c r="K143" s="201"/>
      <c r="L143" s="129"/>
      <c r="M143" s="116"/>
      <c r="N143" s="104"/>
      <c r="O143" s="104"/>
    </row>
    <row r="144" spans="2:16" ht="29.25" customHeight="1" thickBot="1" x14ac:dyDescent="0.35">
      <c r="B144" s="51" t="s">
        <v>83</v>
      </c>
      <c r="C144" s="53" t="s">
        <v>25</v>
      </c>
      <c r="D144" s="26"/>
      <c r="E144" s="57"/>
      <c r="F144" s="127">
        <v>858</v>
      </c>
      <c r="G144" s="175">
        <v>5000</v>
      </c>
      <c r="H144" s="176"/>
      <c r="I144" s="176"/>
      <c r="J144" s="176"/>
      <c r="K144" s="176"/>
      <c r="L144" s="129"/>
      <c r="M144" s="116"/>
      <c r="N144" s="104"/>
      <c r="O144" s="104"/>
    </row>
    <row r="145" spans="2:23" ht="34.5" customHeight="1" thickBot="1" x14ac:dyDescent="0.35">
      <c r="B145" s="51" t="s">
        <v>84</v>
      </c>
      <c r="C145" s="53" t="s">
        <v>25</v>
      </c>
      <c r="D145" s="26"/>
      <c r="E145" s="57"/>
      <c r="F145" s="127">
        <v>858</v>
      </c>
      <c r="G145" s="159">
        <v>5000</v>
      </c>
      <c r="H145" s="157"/>
      <c r="I145" s="157"/>
      <c r="J145" s="157"/>
      <c r="K145" s="157"/>
      <c r="L145" s="128"/>
      <c r="M145" s="110"/>
      <c r="N145" s="104"/>
      <c r="O145" s="104"/>
    </row>
    <row r="146" spans="2:23" ht="37.5" customHeight="1" thickBot="1" x14ac:dyDescent="0.35">
      <c r="B146" s="52" t="s">
        <v>85</v>
      </c>
      <c r="C146" s="53" t="s">
        <v>25</v>
      </c>
      <c r="D146" s="26"/>
      <c r="E146" s="57"/>
      <c r="F146" s="53">
        <v>858</v>
      </c>
      <c r="G146" s="181">
        <v>7000</v>
      </c>
      <c r="H146" s="182"/>
      <c r="I146" s="182"/>
      <c r="J146" s="182"/>
      <c r="K146" s="182"/>
      <c r="L146" s="100"/>
      <c r="M146" s="117"/>
      <c r="N146" s="104"/>
      <c r="O146" s="104"/>
    </row>
    <row r="147" spans="2:23" ht="44.25" customHeight="1" thickBot="1" x14ac:dyDescent="0.35">
      <c r="B147" s="52" t="s">
        <v>86</v>
      </c>
      <c r="C147" s="53" t="s">
        <v>25</v>
      </c>
      <c r="D147" s="26"/>
      <c r="E147" s="57"/>
      <c r="F147" s="53">
        <v>858</v>
      </c>
      <c r="G147" s="159">
        <v>25000</v>
      </c>
      <c r="H147" s="157"/>
      <c r="I147" s="157"/>
      <c r="J147" s="157"/>
      <c r="K147" s="157"/>
      <c r="L147" s="12"/>
      <c r="M147" s="110"/>
      <c r="N147" s="104">
        <f>2800*1.8</f>
        <v>5040</v>
      </c>
      <c r="O147" s="104"/>
    </row>
    <row r="148" spans="2:23" ht="38.25" customHeight="1" thickBot="1" x14ac:dyDescent="0.35">
      <c r="B148" s="52" t="s">
        <v>87</v>
      </c>
      <c r="C148" s="53" t="s">
        <v>25</v>
      </c>
      <c r="D148" s="102"/>
      <c r="E148" s="58"/>
      <c r="F148" s="53">
        <v>858</v>
      </c>
      <c r="G148" s="159">
        <v>30000</v>
      </c>
      <c r="H148" s="157"/>
      <c r="I148" s="157"/>
      <c r="J148" s="157"/>
      <c r="K148" s="157"/>
      <c r="L148" s="100"/>
      <c r="M148" s="117"/>
      <c r="N148" s="104">
        <f>1400*1.8</f>
        <v>2520</v>
      </c>
      <c r="O148" s="104"/>
    </row>
    <row r="149" spans="2:23" ht="23.25" customHeight="1" thickBot="1" x14ac:dyDescent="0.35">
      <c r="B149" s="33"/>
      <c r="C149" s="33"/>
      <c r="D149" s="33"/>
      <c r="E149" s="59"/>
      <c r="F149" s="34"/>
      <c r="G149" s="35"/>
      <c r="H149" s="95"/>
      <c r="I149" s="95"/>
      <c r="J149" s="95"/>
      <c r="K149" s="95"/>
      <c r="L149" s="60"/>
      <c r="M149" s="61"/>
      <c r="N149" s="104"/>
      <c r="O149" s="104"/>
    </row>
    <row r="150" spans="2:23" ht="23.25" customHeight="1" thickBot="1" x14ac:dyDescent="0.35">
      <c r="B150" s="142" t="s">
        <v>88</v>
      </c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4"/>
      <c r="N150" s="104"/>
      <c r="O150" s="104"/>
      <c r="V150" s="1" t="s">
        <v>128</v>
      </c>
      <c r="W150" s="1" t="s">
        <v>129</v>
      </c>
    </row>
    <row r="151" spans="2:23" ht="39" customHeight="1" thickBot="1" x14ac:dyDescent="0.35">
      <c r="B151" s="36" t="s">
        <v>7</v>
      </c>
      <c r="C151" s="24" t="s">
        <v>8</v>
      </c>
      <c r="D151" s="9" t="s">
        <v>9</v>
      </c>
      <c r="E151" s="10" t="s">
        <v>10</v>
      </c>
      <c r="F151" s="9" t="s">
        <v>9</v>
      </c>
      <c r="G151" s="198" t="s">
        <v>11</v>
      </c>
      <c r="H151" s="199"/>
      <c r="I151" s="199"/>
      <c r="J151" s="199"/>
      <c r="K151" s="200"/>
      <c r="L151" s="9" t="s">
        <v>9</v>
      </c>
      <c r="M151" s="126" t="s">
        <v>157</v>
      </c>
      <c r="N151" s="104"/>
      <c r="O151" s="104"/>
      <c r="V151" s="1">
        <v>3</v>
      </c>
      <c r="W151" s="1">
        <v>2.5</v>
      </c>
    </row>
    <row r="152" spans="2:23" ht="70.5" customHeight="1" thickBot="1" x14ac:dyDescent="0.35">
      <c r="B152" s="16" t="s">
        <v>89</v>
      </c>
      <c r="C152" s="106" t="s">
        <v>25</v>
      </c>
      <c r="D152" s="101">
        <v>676</v>
      </c>
      <c r="E152" s="13">
        <v>8000</v>
      </c>
      <c r="F152" s="130">
        <v>858</v>
      </c>
      <c r="G152" s="159">
        <f>2400*W151</f>
        <v>6000</v>
      </c>
      <c r="H152" s="157"/>
      <c r="I152" s="157"/>
      <c r="J152" s="157"/>
      <c r="K152" s="157"/>
      <c r="L152" s="128"/>
      <c r="M152" s="43"/>
      <c r="N152" s="104">
        <f>1540*1.6</f>
        <v>2464</v>
      </c>
      <c r="O152" s="104">
        <f>530*1.8</f>
        <v>954</v>
      </c>
    </row>
    <row r="153" spans="2:23" ht="55.5" customHeight="1" thickBot="1" x14ac:dyDescent="0.35">
      <c r="B153" s="16" t="s">
        <v>90</v>
      </c>
      <c r="C153" s="106" t="s">
        <v>25</v>
      </c>
      <c r="D153" s="26">
        <v>680</v>
      </c>
      <c r="E153" s="111">
        <v>2000</v>
      </c>
      <c r="F153" s="125">
        <v>858</v>
      </c>
      <c r="G153" s="159">
        <v>2000</v>
      </c>
      <c r="H153" s="157"/>
      <c r="I153" s="157"/>
      <c r="J153" s="157"/>
      <c r="K153" s="157"/>
      <c r="L153" s="128"/>
      <c r="M153" s="43"/>
      <c r="N153" s="104">
        <f>550*1.6</f>
        <v>880</v>
      </c>
      <c r="O153" s="104">
        <f>140*1.8</f>
        <v>252</v>
      </c>
    </row>
    <row r="154" spans="2:23" ht="26.25" customHeight="1" thickBot="1" x14ac:dyDescent="0.35">
      <c r="B154" s="45" t="s">
        <v>91</v>
      </c>
      <c r="C154" s="12" t="s">
        <v>25</v>
      </c>
      <c r="D154" s="102">
        <v>705</v>
      </c>
      <c r="E154" s="13">
        <v>2000</v>
      </c>
      <c r="F154" s="38">
        <v>858</v>
      </c>
      <c r="G154" s="159">
        <v>2000</v>
      </c>
      <c r="H154" s="157"/>
      <c r="I154" s="157"/>
      <c r="J154" s="157"/>
      <c r="K154" s="157"/>
      <c r="L154" s="128"/>
      <c r="M154" s="43"/>
      <c r="N154" s="104"/>
      <c r="O154" s="104"/>
    </row>
    <row r="155" spans="2:23" ht="23.25" customHeight="1" x14ac:dyDescent="0.3">
      <c r="B155" s="249"/>
      <c r="C155" s="20"/>
      <c r="D155" s="20"/>
      <c r="E155" s="251"/>
      <c r="F155" s="62"/>
      <c r="G155" s="63"/>
      <c r="H155" s="253"/>
      <c r="I155" s="63"/>
      <c r="J155" s="63"/>
      <c r="K155" s="63"/>
      <c r="L155" s="62"/>
      <c r="M155" s="253"/>
      <c r="N155" s="194"/>
      <c r="O155" s="194"/>
    </row>
    <row r="156" spans="2:23" ht="23.25" customHeight="1" thickBot="1" x14ac:dyDescent="0.35">
      <c r="B156" s="250"/>
      <c r="C156" s="118"/>
      <c r="D156" s="118"/>
      <c r="E156" s="252"/>
      <c r="F156" s="119"/>
      <c r="G156" s="120"/>
      <c r="H156" s="254"/>
      <c r="I156" s="120"/>
      <c r="J156" s="120"/>
      <c r="K156" s="120"/>
      <c r="L156" s="119"/>
      <c r="M156" s="254"/>
      <c r="N156" s="194"/>
      <c r="O156" s="194"/>
    </row>
    <row r="157" spans="2:23" ht="23.25" customHeight="1" thickBot="1" x14ac:dyDescent="0.35">
      <c r="B157" s="142" t="s">
        <v>92</v>
      </c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4"/>
      <c r="N157" s="104"/>
      <c r="O157" s="104"/>
    </row>
    <row r="158" spans="2:23" ht="37.5" customHeight="1" thickBot="1" x14ac:dyDescent="0.35">
      <c r="B158" s="36" t="s">
        <v>7</v>
      </c>
      <c r="C158" s="24" t="s">
        <v>8</v>
      </c>
      <c r="D158" s="9" t="s">
        <v>9</v>
      </c>
      <c r="E158" s="10" t="s">
        <v>10</v>
      </c>
      <c r="F158" s="9" t="s">
        <v>9</v>
      </c>
      <c r="G158" s="160" t="s">
        <v>11</v>
      </c>
      <c r="H158" s="161"/>
      <c r="I158" s="161"/>
      <c r="J158" s="161"/>
      <c r="K158" s="162"/>
      <c r="L158" s="9" t="s">
        <v>9</v>
      </c>
      <c r="M158" s="126" t="s">
        <v>157</v>
      </c>
      <c r="N158" s="104"/>
      <c r="O158" s="104"/>
      <c r="V158" s="1" t="s">
        <v>128</v>
      </c>
      <c r="W158" s="1" t="s">
        <v>129</v>
      </c>
    </row>
    <row r="159" spans="2:23" ht="23.25" customHeight="1" thickBot="1" x14ac:dyDescent="0.35">
      <c r="B159" s="16" t="s">
        <v>93</v>
      </c>
      <c r="C159" s="101" t="s">
        <v>25</v>
      </c>
      <c r="D159" s="16"/>
      <c r="E159" s="64"/>
      <c r="F159" s="106">
        <v>858</v>
      </c>
      <c r="G159" s="159">
        <f>2000*W159</f>
        <v>5000</v>
      </c>
      <c r="H159" s="157"/>
      <c r="I159" s="157"/>
      <c r="J159" s="157"/>
      <c r="K159" s="158"/>
      <c r="L159" s="12">
        <v>858</v>
      </c>
      <c r="M159" s="25">
        <v>4000</v>
      </c>
      <c r="N159" s="104">
        <f>1600*2.5</f>
        <v>4000</v>
      </c>
      <c r="O159" s="104"/>
      <c r="V159" s="1">
        <v>3</v>
      </c>
      <c r="W159" s="1">
        <v>2.5</v>
      </c>
    </row>
    <row r="160" spans="2:23" ht="42" customHeight="1" thickBot="1" x14ac:dyDescent="0.35">
      <c r="B160" s="66" t="s">
        <v>94</v>
      </c>
      <c r="C160" s="101" t="s">
        <v>25</v>
      </c>
      <c r="D160" s="66"/>
      <c r="E160" s="64"/>
      <c r="F160" s="106">
        <v>858</v>
      </c>
      <c r="G160" s="159">
        <v>4000</v>
      </c>
      <c r="H160" s="157"/>
      <c r="I160" s="157"/>
      <c r="J160" s="157"/>
      <c r="K160" s="158"/>
      <c r="L160" s="12">
        <v>858</v>
      </c>
      <c r="M160" s="25">
        <v>4000</v>
      </c>
      <c r="N160" s="104"/>
      <c r="O160" s="104"/>
      <c r="P160" s="1">
        <f>420*1.8</f>
        <v>756</v>
      </c>
    </row>
    <row r="161" spans="2:19" ht="72.75" customHeight="1" thickBot="1" x14ac:dyDescent="0.35">
      <c r="B161" s="16" t="s">
        <v>156</v>
      </c>
      <c r="C161" s="26" t="s">
        <v>25</v>
      </c>
      <c r="D161" s="26"/>
      <c r="E161" s="27"/>
      <c r="F161" s="12">
        <v>858</v>
      </c>
      <c r="G161" s="159">
        <v>6000</v>
      </c>
      <c r="H161" s="157"/>
      <c r="I161" s="157"/>
      <c r="J161" s="157"/>
      <c r="K161" s="158"/>
      <c r="L161" s="12">
        <v>858</v>
      </c>
      <c r="M161" s="25">
        <v>4000</v>
      </c>
      <c r="N161" s="104"/>
      <c r="O161" s="104"/>
      <c r="P161" s="1">
        <f>70*1.8</f>
        <v>126</v>
      </c>
      <c r="S161" s="1">
        <f>70*T11</f>
        <v>140</v>
      </c>
    </row>
    <row r="162" spans="2:19" ht="23.25" customHeight="1" thickBot="1" x14ac:dyDescent="0.35">
      <c r="B162" s="73" t="s">
        <v>114</v>
      </c>
      <c r="C162" s="67"/>
      <c r="D162" s="74" t="s">
        <v>115</v>
      </c>
      <c r="E162" s="69" t="s">
        <v>109</v>
      </c>
      <c r="F162" s="68"/>
      <c r="G162" s="156"/>
      <c r="H162" s="157"/>
      <c r="I162" s="157"/>
      <c r="J162" s="157"/>
      <c r="K162" s="158"/>
      <c r="L162" s="65"/>
      <c r="M162" s="41"/>
      <c r="N162" s="104"/>
      <c r="O162" s="104"/>
    </row>
    <row r="163" spans="2:19" ht="23.25" customHeight="1" thickBot="1" x14ac:dyDescent="0.35">
      <c r="B163" s="75" t="s">
        <v>130</v>
      </c>
      <c r="C163" s="67"/>
      <c r="D163" s="74" t="s">
        <v>116</v>
      </c>
      <c r="E163" s="69" t="s">
        <v>109</v>
      </c>
      <c r="F163" s="12"/>
      <c r="G163" s="159"/>
      <c r="H163" s="157"/>
      <c r="I163" s="157"/>
      <c r="J163" s="157"/>
      <c r="K163" s="158"/>
      <c r="L163" s="65"/>
      <c r="M163" s="41"/>
      <c r="N163" s="104"/>
      <c r="O163" s="104"/>
    </row>
    <row r="164" spans="2:19" ht="23.25" customHeight="1" thickBot="1" x14ac:dyDescent="0.35">
      <c r="B164" s="75" t="s">
        <v>131</v>
      </c>
      <c r="C164" s="67"/>
      <c r="D164" s="76">
        <v>897</v>
      </c>
      <c r="E164" s="69" t="s">
        <v>109</v>
      </c>
      <c r="F164" s="12"/>
      <c r="G164" s="159"/>
      <c r="H164" s="157"/>
      <c r="I164" s="157"/>
      <c r="J164" s="157"/>
      <c r="K164" s="158"/>
      <c r="L164" s="65"/>
      <c r="M164" s="41"/>
      <c r="N164" s="104"/>
      <c r="O164" s="104"/>
    </row>
    <row r="165" spans="2:19" ht="23.25" customHeight="1" thickBot="1" x14ac:dyDescent="0.35">
      <c r="B165" s="62"/>
      <c r="C165" s="62"/>
      <c r="D165" s="62"/>
      <c r="E165" s="62"/>
      <c r="F165" s="62"/>
      <c r="G165" s="63"/>
      <c r="H165" s="63"/>
      <c r="I165" s="63"/>
      <c r="J165" s="63"/>
      <c r="K165" s="63"/>
      <c r="L165" s="62"/>
      <c r="M165" s="63"/>
      <c r="N165" s="104"/>
      <c r="O165" s="104"/>
    </row>
    <row r="166" spans="2:19" ht="23.25" customHeight="1" thickBot="1" x14ac:dyDescent="0.35">
      <c r="B166" s="136" t="s">
        <v>95</v>
      </c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  <c r="M166" s="138"/>
      <c r="N166" s="104"/>
      <c r="O166" s="104"/>
    </row>
    <row r="167" spans="2:19" ht="23.25" customHeight="1" x14ac:dyDescent="0.3">
      <c r="B167" s="145" t="s">
        <v>96</v>
      </c>
      <c r="C167" s="146"/>
      <c r="D167" s="146"/>
      <c r="E167" s="146"/>
      <c r="F167" s="146"/>
      <c r="G167" s="146"/>
      <c r="H167" s="146"/>
      <c r="I167" s="146"/>
      <c r="J167" s="146"/>
      <c r="K167" s="146"/>
      <c r="L167" s="146"/>
      <c r="M167" s="147"/>
      <c r="N167" s="104"/>
      <c r="O167" s="104"/>
    </row>
    <row r="168" spans="2:19" ht="23.25" customHeight="1" x14ac:dyDescent="0.3">
      <c r="B168" s="139" t="s">
        <v>97</v>
      </c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1"/>
      <c r="N168" s="104"/>
      <c r="O168" s="104"/>
    </row>
    <row r="169" spans="2:19" ht="23.25" customHeight="1" x14ac:dyDescent="0.3">
      <c r="B169" s="139" t="s">
        <v>98</v>
      </c>
      <c r="C169" s="140"/>
      <c r="D169" s="140"/>
      <c r="E169" s="140"/>
      <c r="F169" s="140"/>
      <c r="G169" s="140"/>
      <c r="H169" s="140"/>
      <c r="I169" s="140"/>
      <c r="J169" s="140"/>
      <c r="K169" s="140"/>
      <c r="L169" s="140"/>
      <c r="M169" s="141"/>
      <c r="N169" s="104"/>
      <c r="O169" s="104"/>
    </row>
    <row r="170" spans="2:19" ht="23.25" customHeight="1" x14ac:dyDescent="0.3">
      <c r="B170" s="139" t="s">
        <v>99</v>
      </c>
      <c r="C170" s="140"/>
      <c r="D170" s="140"/>
      <c r="E170" s="140"/>
      <c r="F170" s="140"/>
      <c r="G170" s="140"/>
      <c r="H170" s="140"/>
      <c r="I170" s="140"/>
      <c r="J170" s="140"/>
      <c r="K170" s="140"/>
      <c r="L170" s="140"/>
      <c r="M170" s="141"/>
      <c r="N170" s="104"/>
      <c r="O170" s="104"/>
    </row>
    <row r="171" spans="2:19" ht="23.25" customHeight="1" x14ac:dyDescent="0.3">
      <c r="B171" s="139" t="s">
        <v>100</v>
      </c>
      <c r="C171" s="140"/>
      <c r="D171" s="140"/>
      <c r="E171" s="140"/>
      <c r="F171" s="140"/>
      <c r="G171" s="140"/>
      <c r="H171" s="140"/>
      <c r="I171" s="140"/>
      <c r="J171" s="140"/>
      <c r="K171" s="140"/>
      <c r="L171" s="140"/>
      <c r="M171" s="141"/>
      <c r="N171" s="104"/>
      <c r="O171" s="104"/>
    </row>
    <row r="172" spans="2:19" ht="23.25" customHeight="1" x14ac:dyDescent="0.3">
      <c r="B172" s="139" t="s">
        <v>168</v>
      </c>
      <c r="C172" s="140"/>
      <c r="D172" s="140"/>
      <c r="E172" s="140"/>
      <c r="F172" s="140"/>
      <c r="G172" s="140"/>
      <c r="H172" s="140"/>
      <c r="I172" s="140"/>
      <c r="J172" s="140"/>
      <c r="K172" s="140"/>
      <c r="L172" s="140"/>
      <c r="M172" s="141"/>
      <c r="N172" s="104"/>
      <c r="O172" s="104"/>
    </row>
    <row r="173" spans="2:19" ht="23.25" customHeight="1" x14ac:dyDescent="0.3">
      <c r="B173" s="139" t="s">
        <v>101</v>
      </c>
      <c r="C173" s="140"/>
      <c r="D173" s="140"/>
      <c r="E173" s="140"/>
      <c r="F173" s="140"/>
      <c r="G173" s="140"/>
      <c r="H173" s="140"/>
      <c r="I173" s="140"/>
      <c r="J173" s="140"/>
      <c r="K173" s="140"/>
      <c r="L173" s="140"/>
      <c r="M173" s="141"/>
      <c r="N173" s="104"/>
      <c r="O173" s="104"/>
    </row>
    <row r="174" spans="2:19" ht="47.25" customHeight="1" x14ac:dyDescent="0.3">
      <c r="B174" s="139" t="s">
        <v>161</v>
      </c>
      <c r="C174" s="140"/>
      <c r="D174" s="140"/>
      <c r="E174" s="140"/>
      <c r="F174" s="140"/>
      <c r="G174" s="140"/>
      <c r="H174" s="140"/>
      <c r="I174" s="140"/>
      <c r="J174" s="140"/>
      <c r="K174" s="140"/>
      <c r="L174" s="140"/>
      <c r="M174" s="141"/>
      <c r="N174" s="104"/>
      <c r="O174" s="104"/>
    </row>
    <row r="175" spans="2:19" ht="39" customHeight="1" x14ac:dyDescent="0.3">
      <c r="B175" s="139" t="s">
        <v>162</v>
      </c>
      <c r="C175" s="140"/>
      <c r="D175" s="140"/>
      <c r="E175" s="140"/>
      <c r="F175" s="140"/>
      <c r="G175" s="140"/>
      <c r="H175" s="140"/>
      <c r="I175" s="140"/>
      <c r="J175" s="140"/>
      <c r="K175" s="140"/>
      <c r="L175" s="140"/>
      <c r="M175" s="141"/>
      <c r="N175" s="104"/>
      <c r="O175" s="104"/>
    </row>
    <row r="176" spans="2:19" ht="39" customHeight="1" x14ac:dyDescent="0.3">
      <c r="B176" s="139" t="s">
        <v>102</v>
      </c>
      <c r="C176" s="140"/>
      <c r="D176" s="140"/>
      <c r="E176" s="140"/>
      <c r="F176" s="140"/>
      <c r="G176" s="140"/>
      <c r="H176" s="140"/>
      <c r="I176" s="140"/>
      <c r="J176" s="140"/>
      <c r="K176" s="140"/>
      <c r="L176" s="140"/>
      <c r="M176" s="141"/>
      <c r="N176" s="104"/>
      <c r="O176" s="104"/>
    </row>
    <row r="177" spans="2:15" ht="57" customHeight="1" thickBot="1" x14ac:dyDescent="0.35">
      <c r="B177" s="148" t="s">
        <v>170</v>
      </c>
      <c r="C177" s="149"/>
      <c r="D177" s="149"/>
      <c r="E177" s="149"/>
      <c r="F177" s="149"/>
      <c r="G177" s="149"/>
      <c r="H177" s="149"/>
      <c r="I177" s="149"/>
      <c r="J177" s="149"/>
      <c r="K177" s="149"/>
      <c r="L177" s="149"/>
      <c r="M177" s="150"/>
      <c r="N177" s="104"/>
      <c r="O177" s="104"/>
    </row>
    <row r="178" spans="2:15" ht="23.25" customHeight="1" thickBot="1" x14ac:dyDescent="0.35">
      <c r="B178" s="88"/>
      <c r="C178" s="88"/>
      <c r="D178" s="88"/>
      <c r="E178" s="88"/>
      <c r="F178" s="88"/>
      <c r="G178" s="46"/>
      <c r="H178" s="46"/>
      <c r="I178" s="46"/>
      <c r="J178" s="46"/>
      <c r="K178" s="46"/>
      <c r="L178" s="88"/>
      <c r="M178" s="46"/>
      <c r="N178" s="104"/>
      <c r="O178" s="104"/>
    </row>
    <row r="179" spans="2:15" ht="23.25" customHeight="1" thickBot="1" x14ac:dyDescent="0.35">
      <c r="B179" s="142" t="s">
        <v>103</v>
      </c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4"/>
      <c r="N179" s="104"/>
      <c r="O179" s="104"/>
    </row>
    <row r="180" spans="2:15" ht="23.25" customHeight="1" x14ac:dyDescent="0.3">
      <c r="B180" s="145" t="s">
        <v>96</v>
      </c>
      <c r="C180" s="146"/>
      <c r="D180" s="146"/>
      <c r="E180" s="146"/>
      <c r="F180" s="146"/>
      <c r="G180" s="146"/>
      <c r="H180" s="146"/>
      <c r="I180" s="146"/>
      <c r="J180" s="146"/>
      <c r="K180" s="146"/>
      <c r="L180" s="146"/>
      <c r="M180" s="147"/>
      <c r="N180" s="104"/>
      <c r="O180" s="104"/>
    </row>
    <row r="181" spans="2:15" ht="23.25" customHeight="1" x14ac:dyDescent="0.3">
      <c r="B181" s="153" t="s">
        <v>104</v>
      </c>
      <c r="C181" s="154"/>
      <c r="D181" s="154"/>
      <c r="E181" s="154"/>
      <c r="F181" s="154"/>
      <c r="G181" s="154"/>
      <c r="H181" s="154"/>
      <c r="I181" s="154"/>
      <c r="J181" s="154"/>
      <c r="K181" s="154"/>
      <c r="L181" s="154"/>
      <c r="M181" s="155"/>
      <c r="N181" s="104"/>
      <c r="O181" s="104"/>
    </row>
    <row r="182" spans="2:15" ht="23.25" customHeight="1" x14ac:dyDescent="0.3">
      <c r="B182" s="153" t="s">
        <v>98</v>
      </c>
      <c r="C182" s="154"/>
      <c r="D182" s="154"/>
      <c r="E182" s="154"/>
      <c r="F182" s="154"/>
      <c r="G182" s="154"/>
      <c r="H182" s="154"/>
      <c r="I182" s="154"/>
      <c r="J182" s="154"/>
      <c r="K182" s="154"/>
      <c r="L182" s="154"/>
      <c r="M182" s="155"/>
      <c r="N182" s="104"/>
      <c r="O182" s="104"/>
    </row>
    <row r="183" spans="2:15" ht="23.25" customHeight="1" x14ac:dyDescent="0.3">
      <c r="B183" s="153" t="s">
        <v>165</v>
      </c>
      <c r="C183" s="154"/>
      <c r="D183" s="154"/>
      <c r="E183" s="154"/>
      <c r="F183" s="154"/>
      <c r="G183" s="154"/>
      <c r="H183" s="154"/>
      <c r="I183" s="154"/>
      <c r="J183" s="154"/>
      <c r="K183" s="154"/>
      <c r="L183" s="154"/>
      <c r="M183" s="155"/>
      <c r="N183" s="104"/>
      <c r="O183" s="104"/>
    </row>
    <row r="184" spans="2:15" ht="23.25" customHeight="1" x14ac:dyDescent="0.3">
      <c r="B184" s="153" t="s">
        <v>100</v>
      </c>
      <c r="C184" s="154"/>
      <c r="D184" s="154"/>
      <c r="E184" s="154"/>
      <c r="F184" s="154"/>
      <c r="G184" s="154"/>
      <c r="H184" s="154"/>
      <c r="I184" s="154"/>
      <c r="J184" s="154"/>
      <c r="K184" s="154"/>
      <c r="L184" s="154"/>
      <c r="M184" s="155"/>
      <c r="N184" s="104"/>
      <c r="O184" s="104"/>
    </row>
    <row r="185" spans="2:15" ht="31.5" customHeight="1" x14ac:dyDescent="0.3">
      <c r="B185" s="139" t="s">
        <v>168</v>
      </c>
      <c r="C185" s="140"/>
      <c r="D185" s="140"/>
      <c r="E185" s="140"/>
      <c r="F185" s="140"/>
      <c r="G185" s="140"/>
      <c r="H185" s="140"/>
      <c r="I185" s="140"/>
      <c r="J185" s="140"/>
      <c r="K185" s="140"/>
      <c r="L185" s="140"/>
      <c r="M185" s="141"/>
      <c r="N185" s="104"/>
      <c r="O185" s="104"/>
    </row>
    <row r="186" spans="2:15" ht="31.5" customHeight="1" x14ac:dyDescent="0.3">
      <c r="B186" s="153" t="s">
        <v>105</v>
      </c>
      <c r="C186" s="154"/>
      <c r="D186" s="154"/>
      <c r="E186" s="154"/>
      <c r="F186" s="154"/>
      <c r="G186" s="154"/>
      <c r="H186" s="154"/>
      <c r="I186" s="154"/>
      <c r="J186" s="154"/>
      <c r="K186" s="154"/>
      <c r="L186" s="154"/>
      <c r="M186" s="155"/>
      <c r="N186" s="104"/>
      <c r="O186" s="104"/>
    </row>
    <row r="187" spans="2:15" ht="31.5" customHeight="1" x14ac:dyDescent="0.3">
      <c r="B187" s="153" t="s">
        <v>167</v>
      </c>
      <c r="C187" s="154"/>
      <c r="D187" s="154"/>
      <c r="E187" s="154"/>
      <c r="F187" s="154"/>
      <c r="G187" s="154"/>
      <c r="H187" s="154"/>
      <c r="I187" s="154"/>
      <c r="J187" s="154"/>
      <c r="K187" s="154"/>
      <c r="L187" s="154"/>
      <c r="M187" s="155"/>
      <c r="N187" s="104"/>
      <c r="O187" s="104"/>
    </row>
    <row r="188" spans="2:15" ht="31.5" customHeight="1" thickBot="1" x14ac:dyDescent="0.35">
      <c r="B188" s="148" t="s">
        <v>169</v>
      </c>
      <c r="C188" s="149"/>
      <c r="D188" s="149"/>
      <c r="E188" s="149"/>
      <c r="F188" s="149"/>
      <c r="G188" s="149"/>
      <c r="H188" s="149"/>
      <c r="I188" s="149"/>
      <c r="J188" s="149"/>
      <c r="K188" s="149"/>
      <c r="L188" s="149"/>
      <c r="M188" s="150"/>
      <c r="N188" s="104"/>
      <c r="O188" s="104"/>
    </row>
    <row r="189" spans="2:15" ht="23.25" customHeight="1" x14ac:dyDescent="0.3">
      <c r="B189" s="88"/>
      <c r="C189" s="88"/>
      <c r="D189" s="88"/>
      <c r="E189" s="88"/>
      <c r="F189" s="88"/>
      <c r="G189" s="46"/>
      <c r="H189" s="46"/>
      <c r="I189" s="46"/>
      <c r="J189" s="46"/>
      <c r="K189" s="46"/>
      <c r="L189" s="88"/>
      <c r="M189" s="46"/>
      <c r="N189" s="104"/>
      <c r="O189" s="104"/>
    </row>
    <row r="190" spans="2:15" ht="41.25" customHeight="1" x14ac:dyDescent="0.3">
      <c r="B190" s="151" t="s">
        <v>175</v>
      </c>
      <c r="C190" s="151"/>
      <c r="D190" s="151"/>
      <c r="E190" s="151"/>
      <c r="F190" s="151"/>
      <c r="G190" s="151"/>
      <c r="H190" s="151"/>
      <c r="I190" s="151"/>
      <c r="J190" s="151"/>
      <c r="K190" s="151"/>
      <c r="L190" s="151"/>
      <c r="M190" s="151"/>
      <c r="N190" s="104"/>
      <c r="O190" s="104"/>
    </row>
    <row r="191" spans="2:15" ht="59.25" customHeight="1" x14ac:dyDescent="0.3">
      <c r="B191" s="151" t="s">
        <v>176</v>
      </c>
      <c r="C191" s="151"/>
      <c r="D191" s="151"/>
      <c r="E191" s="151"/>
      <c r="F191" s="151"/>
      <c r="G191" s="151"/>
      <c r="H191" s="151"/>
      <c r="I191" s="151"/>
      <c r="J191" s="151"/>
      <c r="K191" s="151"/>
      <c r="L191" s="151"/>
      <c r="M191" s="151"/>
      <c r="N191" s="104"/>
      <c r="O191" s="104"/>
    </row>
    <row r="192" spans="2:15" ht="39" customHeight="1" x14ac:dyDescent="0.3">
      <c r="B192" s="151" t="s">
        <v>177</v>
      </c>
      <c r="C192" s="151"/>
      <c r="D192" s="151"/>
      <c r="E192" s="151"/>
      <c r="F192" s="151"/>
      <c r="G192" s="151"/>
      <c r="H192" s="151"/>
      <c r="I192" s="151"/>
      <c r="J192" s="151"/>
      <c r="K192" s="151"/>
      <c r="L192" s="151"/>
      <c r="M192" s="151"/>
      <c r="N192" s="104"/>
      <c r="O192" s="104"/>
    </row>
    <row r="193" spans="2:13" ht="90.75" customHeight="1" x14ac:dyDescent="0.3">
      <c r="B193" s="152"/>
      <c r="C193" s="152"/>
      <c r="D193" s="152"/>
      <c r="E193" s="152"/>
      <c r="F193" s="152"/>
      <c r="G193" s="152"/>
      <c r="H193" s="152"/>
      <c r="I193" s="152"/>
      <c r="J193" s="152"/>
      <c r="K193" s="152"/>
      <c r="L193" s="152"/>
      <c r="M193" s="152"/>
    </row>
  </sheetData>
  <mergeCells count="214">
    <mergeCell ref="G146:K146"/>
    <mergeCell ref="B157:M157"/>
    <mergeCell ref="C121:C122"/>
    <mergeCell ref="F121:F122"/>
    <mergeCell ref="G121:K122"/>
    <mergeCell ref="B150:M150"/>
    <mergeCell ref="B155:B156"/>
    <mergeCell ref="E155:E156"/>
    <mergeCell ref="H155:H156"/>
    <mergeCell ref="M155:M156"/>
    <mergeCell ref="E121:E122"/>
    <mergeCell ref="M121:M125"/>
    <mergeCell ref="E123:E125"/>
    <mergeCell ref="C123:C125"/>
    <mergeCell ref="F123:F125"/>
    <mergeCell ref="G123:K125"/>
    <mergeCell ref="B1:M1"/>
    <mergeCell ref="B3:M3"/>
    <mergeCell ref="B5:M5"/>
    <mergeCell ref="B6:M6"/>
    <mergeCell ref="L17:L24"/>
    <mergeCell ref="L30:L31"/>
    <mergeCell ref="G33:K33"/>
    <mergeCell ref="G34:K34"/>
    <mergeCell ref="M30:M31"/>
    <mergeCell ref="B25:M25"/>
    <mergeCell ref="B27:M27"/>
    <mergeCell ref="B28:M28"/>
    <mergeCell ref="B9:M9"/>
    <mergeCell ref="B10:M10"/>
    <mergeCell ref="B11:M11"/>
    <mergeCell ref="B12:M12"/>
    <mergeCell ref="G31:K31"/>
    <mergeCell ref="B13:M13"/>
    <mergeCell ref="B14:M14"/>
    <mergeCell ref="B15:M15"/>
    <mergeCell ref="E17:E19"/>
    <mergeCell ref="E20:E22"/>
    <mergeCell ref="B30:C30"/>
    <mergeCell ref="G16:K16"/>
    <mergeCell ref="G73:K76"/>
    <mergeCell ref="M95:M96"/>
    <mergeCell ref="M73:M76"/>
    <mergeCell ref="M77:M80"/>
    <mergeCell ref="B121:B122"/>
    <mergeCell ref="F103:F106"/>
    <mergeCell ref="B119:M119"/>
    <mergeCell ref="G115:K115"/>
    <mergeCell ref="G116:K116"/>
    <mergeCell ref="G117:K117"/>
    <mergeCell ref="G102:K102"/>
    <mergeCell ref="G99:K99"/>
    <mergeCell ref="G101:K101"/>
    <mergeCell ref="G77:K80"/>
    <mergeCell ref="G81:K87"/>
    <mergeCell ref="G94:K94"/>
    <mergeCell ref="M81:M87"/>
    <mergeCell ref="B92:M92"/>
    <mergeCell ref="B93:M93"/>
    <mergeCell ref="L95:L96"/>
    <mergeCell ref="F95:F96"/>
    <mergeCell ref="G95:K96"/>
    <mergeCell ref="R38:R39"/>
    <mergeCell ref="N39:N42"/>
    <mergeCell ref="O39:O42"/>
    <mergeCell ref="N36:N37"/>
    <mergeCell ref="O36:O37"/>
    <mergeCell ref="E38:E39"/>
    <mergeCell ref="G17:K19"/>
    <mergeCell ref="G20:K22"/>
    <mergeCell ref="G23:K24"/>
    <mergeCell ref="B26:M26"/>
    <mergeCell ref="G29:K29"/>
    <mergeCell ref="G30:K30"/>
    <mergeCell ref="B17:C19"/>
    <mergeCell ref="B20:C22"/>
    <mergeCell ref="G35:K35"/>
    <mergeCell ref="G36:K36"/>
    <mergeCell ref="F17:F19"/>
    <mergeCell ref="F20:F22"/>
    <mergeCell ref="F23:F24"/>
    <mergeCell ref="E23:E24"/>
    <mergeCell ref="B31:C31"/>
    <mergeCell ref="G37:K37"/>
    <mergeCell ref="O6:P6"/>
    <mergeCell ref="B7:M7"/>
    <mergeCell ref="B16:C16"/>
    <mergeCell ref="B8:M8"/>
    <mergeCell ref="M17:M24"/>
    <mergeCell ref="D17:D19"/>
    <mergeCell ref="D20:D22"/>
    <mergeCell ref="D23:D24"/>
    <mergeCell ref="L34:L36"/>
    <mergeCell ref="B23:C24"/>
    <mergeCell ref="B29:C29"/>
    <mergeCell ref="M34:M37"/>
    <mergeCell ref="G72:K72"/>
    <mergeCell ref="C81:C87"/>
    <mergeCell ref="B71:M71"/>
    <mergeCell ref="F55:F56"/>
    <mergeCell ref="F57:F59"/>
    <mergeCell ref="C38:C39"/>
    <mergeCell ref="G38:K39"/>
    <mergeCell ref="F38:F39"/>
    <mergeCell ref="L38:L39"/>
    <mergeCell ref="G44:K44"/>
    <mergeCell ref="G53:K53"/>
    <mergeCell ref="M45:M48"/>
    <mergeCell ref="B49:M49"/>
    <mergeCell ref="G48:K48"/>
    <mergeCell ref="B52:M52"/>
    <mergeCell ref="G45:K45"/>
    <mergeCell ref="G46:K46"/>
    <mergeCell ref="G47:K47"/>
    <mergeCell ref="L45:L48"/>
    <mergeCell ref="B43:M43"/>
    <mergeCell ref="M38:M39"/>
    <mergeCell ref="F73:F76"/>
    <mergeCell ref="F77:F80"/>
    <mergeCell ref="F81:F87"/>
    <mergeCell ref="O54:O56"/>
    <mergeCell ref="E55:E56"/>
    <mergeCell ref="G54:K54"/>
    <mergeCell ref="G55:K56"/>
    <mergeCell ref="M65:M68"/>
    <mergeCell ref="G57:K59"/>
    <mergeCell ref="G64:K64"/>
    <mergeCell ref="F65:F68"/>
    <mergeCell ref="L65:L68"/>
    <mergeCell ref="G65:K68"/>
    <mergeCell ref="B63:H63"/>
    <mergeCell ref="N54:N56"/>
    <mergeCell ref="B54:B59"/>
    <mergeCell ref="M55:M56"/>
    <mergeCell ref="E57:E59"/>
    <mergeCell ref="M57:M59"/>
    <mergeCell ref="C55:C56"/>
    <mergeCell ref="C57:C59"/>
    <mergeCell ref="D55:D56"/>
    <mergeCell ref="D57:D59"/>
    <mergeCell ref="N130:N133"/>
    <mergeCell ref="O130:O133"/>
    <mergeCell ref="B132:M132"/>
    <mergeCell ref="B133:M133"/>
    <mergeCell ref="G129:K129"/>
    <mergeCell ref="G128:K128"/>
    <mergeCell ref="N155:N156"/>
    <mergeCell ref="O155:O156"/>
    <mergeCell ref="G147:K147"/>
    <mergeCell ref="G148:K148"/>
    <mergeCell ref="G151:K151"/>
    <mergeCell ref="G152:K152"/>
    <mergeCell ref="G153:K153"/>
    <mergeCell ref="G154:K154"/>
    <mergeCell ref="G134:K134"/>
    <mergeCell ref="G135:K135"/>
    <mergeCell ref="G136:K136"/>
    <mergeCell ref="G137:K137"/>
    <mergeCell ref="G138:K138"/>
    <mergeCell ref="G139:K139"/>
    <mergeCell ref="G140:K140"/>
    <mergeCell ref="G141:K141"/>
    <mergeCell ref="G142:K142"/>
    <mergeCell ref="G143:K143"/>
    <mergeCell ref="G162:K162"/>
    <mergeCell ref="G163:K163"/>
    <mergeCell ref="G164:K164"/>
    <mergeCell ref="G160:K160"/>
    <mergeCell ref="G161:K161"/>
    <mergeCell ref="G158:K158"/>
    <mergeCell ref="G159:K159"/>
    <mergeCell ref="M97:M98"/>
    <mergeCell ref="M110:M117"/>
    <mergeCell ref="L97:L98"/>
    <mergeCell ref="G100:K100"/>
    <mergeCell ref="B127:M127"/>
    <mergeCell ref="C110:C114"/>
    <mergeCell ref="F110:F114"/>
    <mergeCell ref="G110:K114"/>
    <mergeCell ref="G120:K120"/>
    <mergeCell ref="G103:K106"/>
    <mergeCell ref="M103:M106"/>
    <mergeCell ref="G109:K109"/>
    <mergeCell ref="E110:E114"/>
    <mergeCell ref="G97:K98"/>
    <mergeCell ref="F97:F98"/>
    <mergeCell ref="G144:K144"/>
    <mergeCell ref="G145:K145"/>
    <mergeCell ref="B190:M190"/>
    <mergeCell ref="B191:M191"/>
    <mergeCell ref="B192:M192"/>
    <mergeCell ref="B193:M193"/>
    <mergeCell ref="B181:M181"/>
    <mergeCell ref="B182:M182"/>
    <mergeCell ref="B183:M183"/>
    <mergeCell ref="B184:M184"/>
    <mergeCell ref="B185:M185"/>
    <mergeCell ref="B188:M188"/>
    <mergeCell ref="B186:M186"/>
    <mergeCell ref="B187:M187"/>
    <mergeCell ref="B166:M166"/>
    <mergeCell ref="B173:M173"/>
    <mergeCell ref="B174:M174"/>
    <mergeCell ref="B175:M175"/>
    <mergeCell ref="B179:M179"/>
    <mergeCell ref="B180:M180"/>
    <mergeCell ref="B167:M167"/>
    <mergeCell ref="B168:M168"/>
    <mergeCell ref="B169:M169"/>
    <mergeCell ref="B170:M170"/>
    <mergeCell ref="B171:M171"/>
    <mergeCell ref="B172:M172"/>
    <mergeCell ref="B177:M177"/>
    <mergeCell ref="B176:M176"/>
  </mergeCells>
  <printOptions horizontalCentered="1" verticalCentered="1"/>
  <pageMargins left="0" right="0" top="0" bottom="0.59055118110236227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Poder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Consejo Superior</cp:lastModifiedBy>
  <cp:lastPrinted>2024-12-27T12:38:25Z</cp:lastPrinted>
  <dcterms:created xsi:type="dcterms:W3CDTF">2022-09-20T12:10:42Z</dcterms:created>
  <dcterms:modified xsi:type="dcterms:W3CDTF">2025-01-02T15:11:10Z</dcterms:modified>
</cp:coreProperties>
</file>